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r:id="rId6"/>
  </sheets>
  <definedNames>
    <definedName name="_xlnm._FilterDatabase" localSheetId="4" hidden="1">Oportunidades!$A$3:$L$31</definedName>
    <definedName name="_xlnm._FilterDatabase" localSheetId="0" hidden="1">'Riesgos '!$A$3:$P$33</definedName>
    <definedName name="Alta">TabEvaluacion!$I$11</definedName>
    <definedName name="_xlnm.Print_Area" localSheetId="4">Oportunidades!$A$1:$L$31</definedName>
    <definedName name="_xlnm.Print_Area" localSheetId="0">'Riesgos '!$A$1:$AA$33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3" l="1"/>
  <c r="Y34" i="3" s="1"/>
  <c r="X23" i="3" l="1"/>
  <c r="Y23" i="3" s="1"/>
  <c r="X31" i="3" l="1"/>
  <c r="Y31" i="3"/>
  <c r="H31" i="12"/>
  <c r="I31" i="12" s="1"/>
  <c r="F31" i="12"/>
  <c r="J31" i="12" s="1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J29" i="12" s="1"/>
  <c r="E29" i="12"/>
  <c r="H28" i="12"/>
  <c r="F28" i="12"/>
  <c r="I28" i="12"/>
  <c r="J28" i="12"/>
  <c r="E28" i="12"/>
  <c r="H27" i="12"/>
  <c r="F27" i="12"/>
  <c r="J27" i="12" s="1"/>
  <c r="I27" i="12"/>
  <c r="E27" i="12"/>
  <c r="H26" i="12"/>
  <c r="F26" i="12"/>
  <c r="J26" i="12" s="1"/>
  <c r="I26" i="12"/>
  <c r="E26" i="12"/>
  <c r="F25" i="12"/>
  <c r="J25" i="12" s="1"/>
  <c r="H25" i="12"/>
  <c r="I25" i="12"/>
  <c r="E25" i="12"/>
  <c r="H24" i="12"/>
  <c r="I24" i="12" s="1"/>
  <c r="F24" i="12"/>
  <c r="J24" i="12"/>
  <c r="E24" i="12"/>
  <c r="F23" i="12"/>
  <c r="H23" i="12"/>
  <c r="J23" i="12"/>
  <c r="I23" i="12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/>
  <c r="I20" i="12"/>
  <c r="E20" i="12"/>
  <c r="H19" i="12"/>
  <c r="F19" i="12"/>
  <c r="J19" i="12" s="1"/>
  <c r="I19" i="12"/>
  <c r="E19" i="12"/>
  <c r="H18" i="12"/>
  <c r="I18" i="12" s="1"/>
  <c r="F18" i="12"/>
  <c r="J18" i="12" s="1"/>
  <c r="E18" i="12"/>
  <c r="H17" i="12"/>
  <c r="I17" i="12" s="1"/>
  <c r="F17" i="12"/>
  <c r="E17" i="12"/>
  <c r="F16" i="12"/>
  <c r="J16" i="12" s="1"/>
  <c r="H16" i="12"/>
  <c r="I16" i="12"/>
  <c r="E16" i="12"/>
  <c r="H15" i="12"/>
  <c r="F15" i="12"/>
  <c r="J15" i="12" s="1"/>
  <c r="I15" i="12"/>
  <c r="E15" i="12"/>
  <c r="H14" i="12"/>
  <c r="I14" i="12" s="1"/>
  <c r="F14" i="12"/>
  <c r="J14" i="12" s="1"/>
  <c r="E14" i="12"/>
  <c r="H13" i="12"/>
  <c r="I13" i="12" s="1"/>
  <c r="F13" i="12"/>
  <c r="J13" i="12" s="1"/>
  <c r="E13" i="12"/>
  <c r="F12" i="12"/>
  <c r="H12" i="12"/>
  <c r="J12" i="12"/>
  <c r="I12" i="12"/>
  <c r="E12" i="12"/>
  <c r="H11" i="12"/>
  <c r="F11" i="12"/>
  <c r="J11" i="12" s="1"/>
  <c r="I11" i="12"/>
  <c r="E11" i="12"/>
  <c r="H10" i="12"/>
  <c r="I10" i="12" s="1"/>
  <c r="F10" i="12"/>
  <c r="J10" i="12" s="1"/>
  <c r="E10" i="12"/>
  <c r="H9" i="12"/>
  <c r="J9" i="12" s="1"/>
  <c r="F9" i="12"/>
  <c r="E9" i="12"/>
  <c r="F8" i="12"/>
  <c r="J8" i="12" s="1"/>
  <c r="H8" i="12"/>
  <c r="I8" i="12"/>
  <c r="E8" i="12"/>
  <c r="H7" i="12"/>
  <c r="F7" i="12"/>
  <c r="J7" i="12" s="1"/>
  <c r="I7" i="12"/>
  <c r="E7" i="12"/>
  <c r="H6" i="12"/>
  <c r="I6" i="12" s="1"/>
  <c r="F6" i="12"/>
  <c r="J6" i="12" s="1"/>
  <c r="E6" i="12"/>
  <c r="H5" i="12"/>
  <c r="I5" i="12" s="1"/>
  <c r="F5" i="12"/>
  <c r="J5" i="12" s="1"/>
  <c r="E5" i="12"/>
  <c r="F4" i="12"/>
  <c r="H4" i="12"/>
  <c r="J4" i="12"/>
  <c r="I4" i="12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/>
  <c r="X5" i="3"/>
  <c r="Y5" i="3" s="1"/>
  <c r="X33" i="3"/>
  <c r="Y33" i="3" s="1"/>
  <c r="X32" i="3"/>
  <c r="Y32" i="3" s="1"/>
  <c r="X30" i="3"/>
  <c r="Y30" i="3" s="1"/>
  <c r="X29" i="3"/>
  <c r="Y29" i="3" s="1"/>
  <c r="X28" i="3"/>
  <c r="Y28" i="3" s="1"/>
  <c r="X27" i="3"/>
  <c r="Y27" i="3" s="1"/>
  <c r="X26" i="3"/>
  <c r="Y26" i="3" s="1"/>
  <c r="X25" i="3"/>
  <c r="Y25" i="3" s="1"/>
  <c r="X24" i="3"/>
  <c r="Y24" i="3" s="1"/>
  <c r="X22" i="3"/>
  <c r="Y22" i="3"/>
  <c r="X21" i="3"/>
  <c r="Y21" i="3" s="1"/>
  <c r="Z21" i="3" s="1"/>
  <c r="AA21" i="3" s="1"/>
  <c r="X20" i="3"/>
  <c r="Y20" i="3" s="1"/>
  <c r="X19" i="3"/>
  <c r="Y19" i="3" s="1"/>
  <c r="X16" i="3"/>
  <c r="Y16" i="3"/>
  <c r="Z16" i="3" s="1"/>
  <c r="AA16" i="3" s="1"/>
  <c r="X12" i="3"/>
  <c r="Y12" i="3" s="1"/>
  <c r="Z12" i="3" s="1"/>
  <c r="AA12" i="3" s="1"/>
  <c r="X9" i="3"/>
  <c r="Y9" i="3" s="1"/>
  <c r="X8" i="3"/>
  <c r="Y8" i="3" s="1"/>
  <c r="Z8" i="3" s="1"/>
  <c r="AA8" i="3" s="1"/>
  <c r="X7" i="3"/>
  <c r="Y7" i="3"/>
  <c r="X6" i="3"/>
  <c r="Y6" i="3" s="1"/>
  <c r="X4" i="3"/>
  <c r="Y4" i="3" s="1"/>
  <c r="N6" i="4"/>
  <c r="K6" i="4"/>
  <c r="N5" i="4"/>
  <c r="K19" i="3" s="1"/>
  <c r="L19" i="3" s="1"/>
  <c r="Z19" i="3" s="1"/>
  <c r="AA19" i="3" s="1"/>
  <c r="K5" i="4"/>
  <c r="N4" i="4"/>
  <c r="K31" i="3" s="1"/>
  <c r="K4" i="4"/>
  <c r="I27" i="3" s="1"/>
  <c r="K2" i="4"/>
  <c r="K3" i="4"/>
  <c r="N3" i="4"/>
  <c r="N2" i="4"/>
  <c r="K8" i="3" s="1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3" i="3"/>
  <c r="K28" i="3"/>
  <c r="K26" i="3"/>
  <c r="K21" i="3"/>
  <c r="K16" i="3"/>
  <c r="K6" i="3"/>
  <c r="I26" i="3"/>
  <c r="L26" i="3" s="1"/>
  <c r="I19" i="3"/>
  <c r="H18" i="3"/>
  <c r="I15" i="3"/>
  <c r="H13" i="3"/>
  <c r="I5" i="3"/>
  <c r="H26" i="3"/>
  <c r="H22" i="3"/>
  <c r="H25" i="3"/>
  <c r="H33" i="3"/>
  <c r="H19" i="3"/>
  <c r="I16" i="3"/>
  <c r="L16" i="3" s="1"/>
  <c r="K18" i="3"/>
  <c r="K10" i="3"/>
  <c r="K5" i="3"/>
  <c r="L5" i="3" s="1"/>
  <c r="Z5" i="3" s="1"/>
  <c r="AA5" i="3" s="1"/>
  <c r="I30" i="3"/>
  <c r="M5" i="3" l="1"/>
  <c r="K11" i="3"/>
  <c r="I9" i="3"/>
  <c r="H7" i="3"/>
  <c r="H8" i="3"/>
  <c r="H10" i="3"/>
  <c r="I14" i="3"/>
  <c r="I12" i="3"/>
  <c r="K7" i="3"/>
  <c r="L7" i="3" s="1"/>
  <c r="Z7" i="3" s="1"/>
  <c r="AA7" i="3" s="1"/>
  <c r="K22" i="3"/>
  <c r="I29" i="3"/>
  <c r="M29" i="3" s="1"/>
  <c r="M19" i="3"/>
  <c r="I7" i="3"/>
  <c r="H6" i="3"/>
  <c r="H15" i="3"/>
  <c r="K29" i="3"/>
  <c r="I32" i="3"/>
  <c r="H31" i="3"/>
  <c r="K13" i="3"/>
  <c r="H32" i="3"/>
  <c r="I10" i="3"/>
  <c r="M10" i="3" s="1"/>
  <c r="I8" i="3"/>
  <c r="M8" i="3" s="1"/>
  <c r="K24" i="3"/>
  <c r="M26" i="3"/>
  <c r="I33" i="3"/>
  <c r="M33" i="3" s="1"/>
  <c r="K15" i="3"/>
  <c r="L15" i="3" s="1"/>
  <c r="Z15" i="3" s="1"/>
  <c r="AA15" i="3" s="1"/>
  <c r="H16" i="3"/>
  <c r="H9" i="3"/>
  <c r="H12" i="3"/>
  <c r="I11" i="3"/>
  <c r="M11" i="3" s="1"/>
  <c r="I18" i="3"/>
  <c r="M18" i="3" s="1"/>
  <c r="I6" i="3"/>
  <c r="M6" i="3" s="1"/>
  <c r="K9" i="3"/>
  <c r="I25" i="3"/>
  <c r="K30" i="3"/>
  <c r="M30" i="3" s="1"/>
  <c r="K14" i="3"/>
  <c r="H27" i="3"/>
  <c r="H20" i="3"/>
  <c r="H21" i="3"/>
  <c r="I13" i="3"/>
  <c r="I17" i="3"/>
  <c r="I28" i="3"/>
  <c r="L28" i="3" s="1"/>
  <c r="Z28" i="3" s="1"/>
  <c r="AA28" i="3" s="1"/>
  <c r="K12" i="3"/>
  <c r="K25" i="3"/>
  <c r="L25" i="3" s="1"/>
  <c r="K32" i="3"/>
  <c r="I31" i="3"/>
  <c r="L31" i="3" s="1"/>
  <c r="Z31" i="3" s="1"/>
  <c r="AA31" i="3" s="1"/>
  <c r="J17" i="12"/>
  <c r="K17" i="3"/>
  <c r="M17" i="3" s="1"/>
  <c r="H30" i="3"/>
  <c r="H17" i="3"/>
  <c r="I24" i="3"/>
  <c r="K34" i="3"/>
  <c r="K23" i="3"/>
  <c r="L23" i="3" s="1"/>
  <c r="Z23" i="3" s="1"/>
  <c r="AA23" i="3" s="1"/>
  <c r="I9" i="12"/>
  <c r="I34" i="3"/>
  <c r="M34" i="3" s="1"/>
  <c r="H34" i="3"/>
  <c r="I23" i="3"/>
  <c r="H23" i="3"/>
  <c r="I22" i="3"/>
  <c r="M22" i="3" s="1"/>
  <c r="H24" i="3"/>
  <c r="H29" i="3"/>
  <c r="H11" i="3"/>
  <c r="I4" i="3"/>
  <c r="M4" i="3" s="1"/>
  <c r="I20" i="3"/>
  <c r="H28" i="3"/>
  <c r="H4" i="3"/>
  <c r="H5" i="3"/>
  <c r="H14" i="3"/>
  <c r="I21" i="3"/>
  <c r="M21" i="3" s="1"/>
  <c r="K4" i="3"/>
  <c r="K20" i="3"/>
  <c r="M20" i="3" s="1"/>
  <c r="K27" i="3"/>
  <c r="L27" i="3" s="1"/>
  <c r="Z27" i="3" s="1"/>
  <c r="AA27" i="3" s="1"/>
  <c r="L21" i="3"/>
  <c r="L29" i="3"/>
  <c r="Z29" i="3" s="1"/>
  <c r="AA29" i="3" s="1"/>
  <c r="M27" i="3"/>
  <c r="M13" i="3"/>
  <c r="M31" i="3"/>
  <c r="M24" i="3"/>
  <c r="M32" i="3"/>
  <c r="M15" i="3"/>
  <c r="Z25" i="3"/>
  <c r="AA25" i="3" s="1"/>
  <c r="Z26" i="3"/>
  <c r="AA26" i="3" s="1"/>
  <c r="Z4" i="3"/>
  <c r="AA4" i="3" s="1"/>
  <c r="L13" i="3"/>
  <c r="Z13" i="3" s="1"/>
  <c r="AA13" i="3" s="1"/>
  <c r="M12" i="3"/>
  <c r="Z20" i="3"/>
  <c r="AA20" i="3" s="1"/>
  <c r="Z24" i="3"/>
  <c r="AA24" i="3" s="1"/>
  <c r="L30" i="3"/>
  <c r="Z30" i="3" s="1"/>
  <c r="AA30" i="3" s="1"/>
  <c r="M14" i="3"/>
  <c r="M9" i="3"/>
  <c r="M16" i="3"/>
  <c r="L33" i="3" l="1"/>
  <c r="Z33" i="3" s="1"/>
  <c r="AA33" i="3" s="1"/>
  <c r="L34" i="3"/>
  <c r="Z34" i="3" s="1"/>
  <c r="AA34" i="3" s="1"/>
  <c r="L8" i="3"/>
  <c r="M28" i="3"/>
  <c r="M23" i="3"/>
  <c r="L9" i="3"/>
  <c r="Z9" i="3" s="1"/>
  <c r="AA9" i="3" s="1"/>
  <c r="L17" i="3"/>
  <c r="Z17" i="3" s="1"/>
  <c r="AA17" i="3" s="1"/>
  <c r="L20" i="3"/>
  <c r="M25" i="3"/>
  <c r="L22" i="3"/>
  <c r="Z22" i="3" s="1"/>
  <c r="AA22" i="3" s="1"/>
  <c r="L11" i="3"/>
  <c r="Z11" i="3" s="1"/>
  <c r="AA11" i="3" s="1"/>
  <c r="L32" i="3"/>
  <c r="Z32" i="3" s="1"/>
  <c r="AA32" i="3" s="1"/>
  <c r="L4" i="3"/>
  <c r="M7" i="3"/>
  <c r="L12" i="3"/>
  <c r="L18" i="3"/>
  <c r="Z18" i="3" s="1"/>
  <c r="AA18" i="3" s="1"/>
  <c r="L10" i="3"/>
  <c r="Z10" i="3" s="1"/>
  <c r="AA10" i="3" s="1"/>
  <c r="L24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<sst xmlns="http://schemas.openxmlformats.org/spreadsheetml/2006/main" count="621" uniqueCount="279">
  <si>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</si>
  <si>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</si>
  <si>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</si>
  <si>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</si>
  <si>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</si>
  <si>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</si>
  <si>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</si>
  <si>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</si>
  <si>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</si>
  <si>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</si>
  <si>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</si>
  <si>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</si>
  <si>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</si>
  <si>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</si>
  <si>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</si>
  <si>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</si>
  <si>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</si>
  <si>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</si>
  <si>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</si>
  <si>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</si>
  <si>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</si>
  <si>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</si>
  <si>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</si>
  <si>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</si>
  <si>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</si>
  <si>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</si>
  <si>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</si>
  <si>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</si>
  <si>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</si>
  <si>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</si>
  <si>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</si>
  <si>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</si>
  <si>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</si>
  <si>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</si>
  <si>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</si>
  <si>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</si>
  <si>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</si>
  <si>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</si>
  <si>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</si>
  <si>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</si>
  <si>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</si>
  <si>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</si>
  <si>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</si>
  <si>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</si>
  <si>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</si>
  <si>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</si>
  <si>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</si>
  <si>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</si>
  <si>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</si>
  <si>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</si>
  <si>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</si>
  <si>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</si>
  <si>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</si>
  <si>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</si>
  <si>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</si>
  <si>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</si>
  <si>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</si>
  <si>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</si>
  <si>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</si>
  <si>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</si>
  <si>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</si>
  <si>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</si>
  <si>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</si>
  <si>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</si>
  <si>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</si>
  <si>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</si>
  <si>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</si>
  <si>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</si>
  <si>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</si>
  <si>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</si>
  <si>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</si>
  <si>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</si>
  <si>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</si>
  <si>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</si>
  <si>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</si>
  <si>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</si>
  <si>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</si>
  <si>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</si>
  <si>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</si>
  <si>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</si>
  <si>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</si>
  <si>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</si>
  <si>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</si>
  <si>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</si>
  <si>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</si>
  <si>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</si>
  <si>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</si>
  <si>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</si>
  <si>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</si>
  <si>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</si>
  <si>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</si>
  <si>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</si>
  <si>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</si>
  <si>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</si>
  <si>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</si>
  <si>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</si>
  <si>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</si>
  <si>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</si>
  <si>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</si>
  <si>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</si>
  <si>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</si>
  <si>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</si>
  <si>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</si>
  <si>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</si>
  <si>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</si>
  <si>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</si>
  <si>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</si>
  <si>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</si>
  <si>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</si>
  <si>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</si>
  <si>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</si>
  <si>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</si>
  <si>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</si>
  <si>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</si>
  <si>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</si>
  <si>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</si>
  <si>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</si>
  <si>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</si>
  <si>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</si>
  <si>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</si>
  <si>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</si>
  <si>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</si>
  <si>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</si>
  <si>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</si>
  <si>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</si>
  <si>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</si>
  <si>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</si>
  <si>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</si>
  <si>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</si>
  <si>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</si>
  <si>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</si>
  <si>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</si>
  <si>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</si>
  <si>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</si>
  <si>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</si>
  <si>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</si>
  <si>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</si>
  <si>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</si>
  <si>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</si>
  <si>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</si>
  <si>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</si>
  <si>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</si>
  <si>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</si>
  <si>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</si>
  <si>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</si>
  <si>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</si>
  <si>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</si>
  <si>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</si>
  <si>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</si>
  <si>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</si>
  <si>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</si>
  <si>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Incumplimiento del PGA</t>
  </si>
  <si>
    <t>2 - Improbable/Poco probable que ocurra</t>
  </si>
  <si>
    <t>3 - Moderado</t>
  </si>
  <si>
    <t>2 - Menor</t>
  </si>
  <si>
    <t>1. Formulación y ejecución del PGA y al cronograma.              2. Seguimiento al cumplimiento del Plan de Auditoria.                3. Realizar modificaciones al Plan de acuerdo a las necesidades que se vayan presentando.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</si>
  <si>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</si>
  <si>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</si>
  <si>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</si>
  <si>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</si>
  <si>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</si>
  <si>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</si>
  <si>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</si>
  <si>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</si>
  <si>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</si>
  <si>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1. Se realizan copias de seguridad (Backup)en medio externos.                                  2. Cronograma de mantenimiento preventivo a  servidores</t>
  </si>
  <si>
    <t>1. Realizar mantenimientos y monitoreo  a la red lógica y fisica.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</si>
  <si>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</si>
  <si>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</si>
  <si>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</si>
  <si>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</si>
  <si>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</si>
  <si>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</si>
  <si>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Incumplimiento de la normatividad aplicable</t>
  </si>
  <si>
    <t>1. Mantener actualizado el normograma y la matriz de requisitos de legales. 2. Seguimiento,verificacion, analisis y evaluacion  del Normograma y la matriz de requisitos legales. 3. Socializacion del Normograma y la matriz de requisitos legales</t>
  </si>
  <si>
    <t>Manipulacion inadecuada de los documentos que hacen parte de los expedientes.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</si>
  <si>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</si>
  <si>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</si>
  <si>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</si>
  <si>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</si>
  <si>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</si>
  <si>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</si>
  <si>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</si>
  <si>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</si>
  <si>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</si>
  <si>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</si>
  <si>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</si>
  <si>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</si>
  <si>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</si>
  <si>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</si>
  <si>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</si>
  <si>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</si>
  <si>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</si>
  <si>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</si>
  <si>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</si>
  <si>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Incumpliemiento del PGA</t>
  </si>
  <si>
    <t>No tener Codigo de Etica del Auditor</t>
  </si>
  <si>
    <t>Auditorias no confiables</t>
  </si>
  <si>
    <t>Falta de socializacion de de las nuevas normativas</t>
  </si>
  <si>
    <t>Mala ejecucion en la auditorias</t>
  </si>
  <si>
    <t>Mala Planeacion del PGA</t>
  </si>
  <si>
    <t>Incumplimiento de los indicadores de auditoria</t>
  </si>
  <si>
    <t>Falta de actualiacion y socializacion de la matriz de requisitos legales</t>
  </si>
  <si>
    <t>Errores en los procesos sancionatorios</t>
  </si>
  <si>
    <t>Errores en los procesos de responsabilidad fiscal</t>
  </si>
  <si>
    <t>Falta de seguridad y aplicación de los proncipios de gestion documental</t>
  </si>
  <si>
    <t>Induccion al  error en los procesos de RF y posibles sanciones a futuro para la Entidad.</t>
  </si>
  <si>
    <t>Errores en los procesos de Jurisdicion Coactiva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</si>
  <si>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</si>
  <si>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</si>
  <si>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</si>
  <si>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</si>
  <si>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</si>
  <si>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</si>
  <si>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</si>
  <si>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</si>
  <si>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Baja conectividad</t>
  </si>
  <si>
    <t>No cumplimiento de la planeacion contractual</t>
  </si>
  <si>
    <t>Falta de codigo de etica y buen gobierno</t>
  </si>
  <si>
    <t>Mala planeacion financiera</t>
  </si>
  <si>
    <t>Mala ejecucion del presupuesto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</si>
  <si>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</si>
  <si>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</si>
  <si>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</si>
  <si>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</si>
  <si>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</si>
  <si>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</si>
  <si>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</si>
  <si>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</si>
  <si>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</si>
  <si>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</si>
  <si>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</si>
  <si>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</si>
  <si>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</si>
  <si>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 xml:space="preserve">1. Actualizar y aplicar el procedimiento de auditorias  2. Realizar seguimiento y evaluacion trimestral al programa de auditoria. </t>
  </si>
  <si>
    <t>Realizar actividades de socializacion del Codigo de Etica y dilingenciamiento completo de los formatos de impedimentos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</si>
  <si>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</si>
  <si>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</si>
  <si>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 xml:space="preserve">1. Numerar y foliar los documentos del expediente  </t>
  </si>
  <si>
    <t>1. Procedimiento de Auditorias Internas; en el cual se plantea la formulacion del Programa Anual de Auditorias Internas y se establecen las fechas de los informes a entregar y su cronograma de Informes.         2. Comunicaciones a los responsables para la entrega de información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</si>
  <si>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</si>
  <si>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</si>
  <si>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Fallas tecnicas en la disponibilidad de la plataforma Secop I. En cuanto  a la presentación de ofertas, manifestación de interés, observaciones o subsanaciones, aprobación de garantías, publicación de respuestas a las observaciones, publicación de pliegos definitivos o borrador, elaboración o aplicación de adendas, firma de contratos, entre otras.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</si>
  <si>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</si>
  <si>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</si>
  <si>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</si>
  <si>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</si>
  <si>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1. seguimiento y evaluacion del PIC</t>
  </si>
  <si>
    <t>Inadecuada planeación y ejecución de los planes de bienestar y SST</t>
  </si>
  <si>
    <t xml:space="preserve">1. Seguimiento, medición, analisis y evaluación del Plan de Bienestar  y el SST. </t>
  </si>
  <si>
    <t>Afectar rubros presupuestales con compromisos que no correspondan con el objeto del gasto, violando el Principio de Especialización Presupuestal.</t>
  </si>
  <si>
    <t>1. Evaluación periódica de la ejecución presupuestal, igualmente revisar las expedicion de los CDP y Comparar con los registros Presupuestales expedidos.</t>
  </si>
  <si>
    <t>1. Realizar Arqueos bimestrales a la caja menor.</t>
  </si>
  <si>
    <t>Deterioro de los documentos y archivos de gestión e históricos.</t>
  </si>
  <si>
    <t xml:space="preserve">1. Implementación del Programa de Gestión Documental. 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</si>
  <si>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</si>
  <si>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</si>
  <si>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</si>
  <si>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</si>
  <si>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</si>
  <si>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1.Revisar y actualizar la lista de chequeo para los pagos.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</si>
  <si>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</si>
  <si>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</si>
  <si>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</si>
  <si>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</si>
  <si>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</si>
  <si>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</si>
  <si>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</si>
  <si>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</si>
  <si>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</si>
  <si>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</si>
  <si>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</si>
  <si>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</si>
  <si>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</si>
  <si>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>1. Coordinar con el proceso encargado la realizacion de actividades de socializacion del Codigo de Etica</t>
  </si>
  <si>
    <t xml:space="preserve">Mensual y Semestral 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</si>
  <si>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2. Lista de chequeo de requisitos para contratar                    </t>
  </si>
  <si>
    <t>1. Adoptar protocolos de indisponibilidad de la plataforma con la finalidad de fortalecer los procesos y solucionar los inconvenientes técnicos que se puedan llegar a presentar en el SECOP .</t>
  </si>
  <si>
    <t xml:space="preserve">MAPA DE RIESGOS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</si>
</sst>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4" fillId="0" borderId="2"/>
    <xf numFmtId="0" fontId="1" fillId="0" borderId="2"/>
  </cellStyleXfs>
  <cellXfs count="114">
    <xf numFmtId="0" fontId="0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9" fillId="7" borderId="3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11" borderId="6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center" vertical="center" wrapText="1" readingOrder="1"/>
    </xf>
    <xf numFmtId="0" fontId="15" fillId="11" borderId="14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justify" vertical="center" wrapText="1" readingOrder="1"/>
    </xf>
    <xf numFmtId="0" fontId="15" fillId="12" borderId="6" xfId="1" applyFont="1" applyFill="1" applyBorder="1" applyAlignment="1">
      <alignment horizontal="left" vertical="center" wrapText="1" readingOrder="1"/>
    </xf>
    <xf numFmtId="0" fontId="14" fillId="0" borderId="6" xfId="1" applyBorder="1"/>
    <xf numFmtId="0" fontId="14" fillId="0" borderId="2" xfId="1"/>
    <xf numFmtId="0" fontId="10" fillId="0" borderId="2" xfId="0" applyFont="1" applyFill="1" applyBorder="1"/>
    <xf numFmtId="0" fontId="9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9" fillId="13" borderId="6" xfId="1" applyFont="1" applyFill="1" applyBorder="1" applyAlignment="1">
      <alignment horizontal="center" vertical="center" wrapText="1" readingOrder="1"/>
    </xf>
    <xf numFmtId="0" fontId="9" fillId="14" borderId="6" xfId="1" applyFont="1" applyFill="1" applyBorder="1" applyAlignment="1">
      <alignment horizontal="center" vertical="center" wrapText="1" readingOrder="1"/>
    </xf>
    <xf numFmtId="0" fontId="9" fillId="15" borderId="6" xfId="1" applyFont="1" applyFill="1" applyBorder="1" applyAlignment="1">
      <alignment horizontal="center" vertical="center" wrapText="1" readingOrder="1"/>
    </xf>
    <xf numFmtId="0" fontId="9" fillId="16" borderId="6" xfId="1" applyFont="1" applyFill="1" applyBorder="1" applyAlignment="1">
      <alignment horizontal="center" vertical="center" wrapText="1" readingOrder="1"/>
    </xf>
    <xf numFmtId="0" fontId="8" fillId="27" borderId="15" xfId="0" applyFont="1" applyFill="1" applyBorder="1" applyAlignment="1" applyProtection="1">
      <alignment vertical="center"/>
      <protection locked="0"/>
    </xf>
    <xf numFmtId="0" fontId="17" fillId="0" borderId="0" xfId="0" applyFont="1" applyAlignment="1"/>
    <xf numFmtId="0" fontId="9" fillId="28" borderId="2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left" vertical="center" wrapText="1" readingOrder="1"/>
    </xf>
    <xf numFmtId="0" fontId="9" fillId="6" borderId="6" xfId="0" applyFont="1" applyFill="1" applyBorder="1" applyAlignment="1">
      <alignment horizontal="center" vertical="center" wrapText="1" readingOrder="1"/>
    </xf>
    <xf numFmtId="0" fontId="9" fillId="17" borderId="6" xfId="0" applyFont="1" applyFill="1" applyBorder="1" applyAlignment="1">
      <alignment horizontal="center" vertical="center" wrapText="1" readingOrder="1"/>
    </xf>
    <xf numFmtId="0" fontId="9" fillId="18" borderId="6" xfId="0" applyFont="1" applyFill="1" applyBorder="1" applyAlignment="1">
      <alignment horizontal="center" vertical="center" wrapText="1" readingOrder="1"/>
    </xf>
    <xf numFmtId="0" fontId="9" fillId="19" borderId="6" xfId="0" applyFont="1" applyFill="1" applyBorder="1" applyAlignment="1">
      <alignment horizontal="center" vertical="center" wrapText="1" readingOrder="1"/>
    </xf>
    <xf numFmtId="0" fontId="9" fillId="20" borderId="6" xfId="0" applyFont="1" applyFill="1" applyBorder="1" applyAlignment="1">
      <alignment horizontal="center" vertical="center" wrapText="1" readingOrder="1"/>
    </xf>
    <xf numFmtId="0" fontId="9" fillId="21" borderId="6" xfId="0" applyFont="1" applyFill="1" applyBorder="1" applyAlignment="1">
      <alignment horizontal="center" vertical="center" wrapText="1" readingOrder="1"/>
    </xf>
    <xf numFmtId="0" fontId="9" fillId="9" borderId="6" xfId="0" applyFont="1" applyFill="1" applyBorder="1" applyAlignment="1">
      <alignment horizontal="center" vertical="center" wrapText="1" readingOrder="1"/>
    </xf>
    <xf numFmtId="0" fontId="9" fillId="8" borderId="6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9" fillId="22" borderId="6" xfId="0" applyFont="1" applyFill="1" applyBorder="1" applyAlignment="1">
      <alignment horizontal="center" vertical="center" wrapText="1" readingOrder="1"/>
    </xf>
    <xf numFmtId="0" fontId="9" fillId="23" borderId="6" xfId="0" applyFont="1" applyFill="1" applyBorder="1" applyAlignment="1">
      <alignment horizontal="center" vertical="center" wrapText="1" readingOrder="1"/>
    </xf>
    <xf numFmtId="0" fontId="9" fillId="24" borderId="6" xfId="0" applyFont="1" applyFill="1" applyBorder="1" applyAlignment="1">
      <alignment horizontal="center" vertical="center" wrapText="1" readingOrder="1"/>
    </xf>
    <xf numFmtId="0" fontId="9" fillId="25" borderId="6" xfId="0" applyFont="1" applyFill="1" applyBorder="1" applyAlignment="1">
      <alignment horizontal="center" vertical="center" wrapText="1" readingOrder="1"/>
    </xf>
    <xf numFmtId="0" fontId="9" fillId="26" borderId="6" xfId="0" applyFont="1" applyFill="1" applyBorder="1" applyAlignment="1">
      <alignment horizontal="center" vertical="center" wrapText="1" readingOrder="1"/>
    </xf>
    <xf numFmtId="0" fontId="9" fillId="10" borderId="2" xfId="1" applyFont="1" applyFill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9" fontId="3" fillId="29" borderId="6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2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vertical="center" wrapText="1"/>
    </xf>
    <xf numFmtId="0" fontId="18" fillId="0" borderId="6" xfId="2" applyFont="1" applyFill="1" applyBorder="1" applyAlignment="1" applyProtection="1">
      <alignment horizontal="left" vertical="center" wrapText="1"/>
      <protection locked="0"/>
    </xf>
    <xf numFmtId="0" fontId="18" fillId="0" borderId="6" xfId="2" applyFont="1" applyFill="1" applyBorder="1" applyAlignment="1">
      <alignment vertical="center" wrapText="1"/>
    </xf>
    <xf numFmtId="0" fontId="19" fillId="1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10" borderId="6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6" fillId="3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 applyProtection="1">
      <alignment horizontal="left" vertical="center" wrapText="1"/>
      <protection locked="0"/>
    </xf>
    <xf numFmtId="0" fontId="7" fillId="10" borderId="6" xfId="0" applyFont="1" applyFill="1" applyBorder="1" applyAlignment="1" applyProtection="1">
      <alignment horizontal="left" vertical="center" wrapText="1"/>
      <protection hidden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/>
    <xf numFmtId="0" fontId="3" fillId="30" borderId="6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readingOrder="1"/>
    </xf>
    <xf numFmtId="0" fontId="5" fillId="0" borderId="18" xfId="0" applyFont="1" applyBorder="1"/>
    <xf numFmtId="0" fontId="5" fillId="0" borderId="19" xfId="0" applyFont="1" applyBorder="1"/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16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=""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30"/>
  <sheetViews>
    <sheetView showGridLines="0" tabSelected="1" zoomScale="75" zoomScaleNormal="75" zoomScaleSheetLayoutView="75" workbookViewId="0">
      <selection sqref="A1:AA1"/>
    </sheetView>
  </sheetViews>
  <sheetFormatPr baseColWidth="10" defaultColWidth="14.42578125" defaultRowHeight="15" x14ac:dyDescent="0.25"/>
  <cols>
    <col min="1" max="1" width="8.7109375" customWidth="1"/>
    <col min="2" max="2" width="29.5703125" bestFit="1" customWidth="1"/>
    <col min="3" max="3" width="11.42578125" customWidth="1"/>
    <col min="4" max="4" width="11.42578125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15.7109375" customWidth="1"/>
    <col min="29" max="29" width="9.140625" customWidth="1"/>
    <col min="30" max="30" width="15.7109375" customWidth="1"/>
    <col min="31" max="31" width="9.140625" customWidth="1"/>
    <col min="32" max="32" width="15.7109375" customWidth="1"/>
    <col min="33" max="33" width="9.140625" customWidth="1"/>
  </cols>
  <sheetData>
    <row r="1" spans="1:33" ht="42" customHeight="1" x14ac:dyDescent="0.25">
      <c r="A1" s="93" t="s">
        <v>278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1"/>
      <c r="AC1" s="1"/>
      <c r="AD1" s="1"/>
      <c r="AE1" s="1"/>
      <c r="AF1" s="1"/>
      <c r="AG1" s="1"/>
    </row>
    <row r="2" spans="1:33" s="83" customFormat="1" ht="47.25" x14ac:dyDescent="0.25">
      <c r="A2" s="97" t="s">
        <v>1</v>
      </c>
      <c r="B2" s="98"/>
      <c r="C2" s="98"/>
      <c r="D2" s="98"/>
      <c r="E2" s="98"/>
      <c r="F2" s="99"/>
      <c r="G2" s="96" t="s">
        <v>2</v>
      </c>
      <c r="H2" s="95"/>
      <c r="I2" s="95"/>
      <c r="J2" s="82" t="s">
        <v>3</v>
      </c>
      <c r="K2" s="96" t="s">
        <v>4</v>
      </c>
      <c r="L2" s="95"/>
      <c r="M2" s="95"/>
      <c r="N2" s="96" t="s">
        <v>5</v>
      </c>
      <c r="O2" s="96"/>
      <c r="P2" s="95"/>
      <c r="Q2" s="96" t="s">
        <v>119</v>
      </c>
      <c r="R2" s="96"/>
      <c r="S2" s="96"/>
      <c r="T2" s="96"/>
      <c r="U2" s="96"/>
      <c r="V2" s="96"/>
      <c r="W2" s="96"/>
      <c r="X2" s="96" t="s">
        <v>122</v>
      </c>
      <c r="Y2" s="96" t="s">
        <v>82</v>
      </c>
      <c r="Z2" s="96" t="s">
        <v>146</v>
      </c>
      <c r="AA2" s="96" t="s">
        <v>18</v>
      </c>
      <c r="AB2" s="94" t="s">
        <v>6</v>
      </c>
      <c r="AC2" s="95"/>
      <c r="AD2" s="94" t="s">
        <v>7</v>
      </c>
      <c r="AE2" s="95"/>
      <c r="AF2" s="94" t="s">
        <v>8</v>
      </c>
      <c r="AG2" s="95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189</v>
      </c>
      <c r="E3" s="82" t="s">
        <v>9</v>
      </c>
      <c r="F3" s="82" t="s">
        <v>190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261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96"/>
      <c r="Y3" s="96"/>
      <c r="Z3" s="96"/>
      <c r="AA3" s="96"/>
      <c r="AB3" s="84" t="s">
        <v>21</v>
      </c>
      <c r="AC3" s="84" t="s">
        <v>268</v>
      </c>
      <c r="AD3" s="84" t="s">
        <v>21</v>
      </c>
      <c r="AE3" s="84" t="s">
        <v>268</v>
      </c>
      <c r="AF3" s="84" t="s">
        <v>21</v>
      </c>
      <c r="AG3" s="84" t="s">
        <v>268</v>
      </c>
    </row>
    <row r="4" spans="1:33" ht="154.5" customHeight="1" x14ac:dyDescent="0.25">
      <c r="A4" s="58">
        <v>1</v>
      </c>
      <c r="B4" s="52" t="s">
        <v>123</v>
      </c>
      <c r="C4" s="52" t="s">
        <v>113</v>
      </c>
      <c r="D4" s="52" t="s">
        <v>192</v>
      </c>
      <c r="E4" s="59" t="s">
        <v>149</v>
      </c>
      <c r="F4" s="59" t="s">
        <v>191</v>
      </c>
      <c r="G4" s="52" t="s">
        <v>158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4" si="0">IF($K4="","",$I4*$K4)</f>
        <v>15</v>
      </c>
      <c r="M4" s="50" t="str">
        <f>IF(I4&amp;K4="","",LOOKUP(I4&amp;K4,TabEvaluacion!$D$16:$D$40,TabEvaluacion!$C$16:$C$40))</f>
        <v>Extrema</v>
      </c>
      <c r="N4" s="80" t="s">
        <v>237</v>
      </c>
      <c r="O4" s="80" t="s">
        <v>264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3" si="1">(SUM(Q4:W4))/100</f>
        <v>1</v>
      </c>
      <c r="Y4" s="60">
        <f t="shared" ref="Y4:Y33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6"/>
      <c r="AG4" s="56"/>
    </row>
    <row r="5" spans="1:33" s="51" customFormat="1" ht="75" x14ac:dyDescent="0.25">
      <c r="A5" s="58">
        <f>1+A4</f>
        <v>2</v>
      </c>
      <c r="B5" s="52" t="s">
        <v>124</v>
      </c>
      <c r="C5" s="52" t="s">
        <v>113</v>
      </c>
      <c r="D5" s="52" t="s">
        <v>193</v>
      </c>
      <c r="E5" s="59" t="s">
        <v>236</v>
      </c>
      <c r="F5" s="59" t="s">
        <v>191</v>
      </c>
      <c r="G5" s="52" t="s">
        <v>152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169</v>
      </c>
      <c r="O5" s="80" t="s">
        <v>262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3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6"/>
      <c r="AG5" s="56"/>
    </row>
    <row r="6" spans="1:33" ht="71.25" x14ac:dyDescent="0.25">
      <c r="A6" s="58">
        <f t="shared" ref="A6:A34" si="6">1+A5</f>
        <v>3</v>
      </c>
      <c r="B6" s="52" t="s">
        <v>125</v>
      </c>
      <c r="C6" s="52" t="s">
        <v>113</v>
      </c>
      <c r="D6" s="52" t="s">
        <v>194</v>
      </c>
      <c r="E6" s="85" t="s">
        <v>233</v>
      </c>
      <c r="F6" s="66" t="s">
        <v>195</v>
      </c>
      <c r="G6" s="52" t="s">
        <v>152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234</v>
      </c>
      <c r="O6" s="80" t="s">
        <v>267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6"/>
      <c r="AG6" s="56"/>
    </row>
    <row r="7" spans="1:33" ht="75" x14ac:dyDescent="0.25">
      <c r="A7" s="58">
        <f t="shared" si="6"/>
        <v>4</v>
      </c>
      <c r="B7" s="52" t="s">
        <v>125</v>
      </c>
      <c r="C7" s="52" t="s">
        <v>46</v>
      </c>
      <c r="D7" s="52" t="s">
        <v>196</v>
      </c>
      <c r="E7" s="85" t="s">
        <v>170</v>
      </c>
      <c r="F7" s="66" t="s">
        <v>197</v>
      </c>
      <c r="G7" s="52" t="s">
        <v>152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153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235</v>
      </c>
      <c r="O7" s="80" t="s">
        <v>267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6"/>
      <c r="AG7" s="56"/>
    </row>
    <row r="8" spans="1:33" ht="105" x14ac:dyDescent="0.25">
      <c r="A8" s="58">
        <f t="shared" si="6"/>
        <v>5</v>
      </c>
      <c r="B8" s="52" t="s">
        <v>125</v>
      </c>
      <c r="C8" s="52" t="s">
        <v>113</v>
      </c>
      <c r="D8" s="52" t="s">
        <v>198</v>
      </c>
      <c r="E8" s="85" t="s">
        <v>171</v>
      </c>
      <c r="F8" s="66" t="s">
        <v>199</v>
      </c>
      <c r="G8" s="52" t="s">
        <v>152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154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172</v>
      </c>
      <c r="O8" s="80" t="s">
        <v>267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6"/>
      <c r="AG8" s="56"/>
    </row>
    <row r="9" spans="1:33" ht="140.25" customHeight="1" x14ac:dyDescent="0.25">
      <c r="A9" s="58">
        <f t="shared" si="6"/>
        <v>6</v>
      </c>
      <c r="B9" s="52" t="s">
        <v>125</v>
      </c>
      <c r="C9" s="52" t="s">
        <v>113</v>
      </c>
      <c r="D9" s="52" t="s">
        <v>200</v>
      </c>
      <c r="E9" s="85" t="s">
        <v>151</v>
      </c>
      <c r="F9" s="66" t="s">
        <v>201</v>
      </c>
      <c r="G9" s="52" t="s">
        <v>152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153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67" t="s">
        <v>155</v>
      </c>
      <c r="O9" s="80" t="s">
        <v>262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6"/>
      <c r="AG9" s="56"/>
    </row>
    <row r="10" spans="1:33" s="51" customFormat="1" ht="156" customHeight="1" x14ac:dyDescent="0.25">
      <c r="A10" s="58">
        <f t="shared" si="6"/>
        <v>7</v>
      </c>
      <c r="B10" s="52" t="s">
        <v>126</v>
      </c>
      <c r="C10" s="52" t="s">
        <v>46</v>
      </c>
      <c r="D10" s="52" t="s">
        <v>202</v>
      </c>
      <c r="E10" s="66" t="s">
        <v>173</v>
      </c>
      <c r="F10" s="66" t="s">
        <v>203</v>
      </c>
      <c r="G10" s="52" t="s">
        <v>152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174</v>
      </c>
      <c r="O10" s="80" t="s">
        <v>267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56"/>
      <c r="AG10" s="56"/>
    </row>
    <row r="11" spans="1:33" s="51" customFormat="1" ht="128.25" x14ac:dyDescent="0.25">
      <c r="A11" s="58">
        <f t="shared" si="6"/>
        <v>8</v>
      </c>
      <c r="B11" s="52" t="s">
        <v>127</v>
      </c>
      <c r="C11" s="52" t="s">
        <v>46</v>
      </c>
      <c r="D11" s="52" t="s">
        <v>202</v>
      </c>
      <c r="E11" s="66" t="s">
        <v>173</v>
      </c>
      <c r="F11" s="66" t="s">
        <v>204</v>
      </c>
      <c r="G11" s="52" t="s">
        <v>152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174</v>
      </c>
      <c r="O11" s="80" t="s">
        <v>267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/>
      <c r="AC11" s="56"/>
      <c r="AD11" s="56"/>
      <c r="AE11" s="56"/>
      <c r="AF11" s="56"/>
      <c r="AG11" s="56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205</v>
      </c>
      <c r="E12" s="59" t="s">
        <v>175</v>
      </c>
      <c r="F12" s="59" t="s">
        <v>206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238</v>
      </c>
      <c r="O12" s="80" t="s">
        <v>264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56"/>
      <c r="AC12" s="56"/>
      <c r="AD12" s="56"/>
      <c r="AE12" s="56"/>
      <c r="AF12" s="56"/>
      <c r="AG12" s="56"/>
    </row>
    <row r="13" spans="1:33" s="51" customFormat="1" ht="128.25" x14ac:dyDescent="0.25">
      <c r="A13" s="58">
        <f t="shared" si="6"/>
        <v>10</v>
      </c>
      <c r="B13" s="52" t="s">
        <v>128</v>
      </c>
      <c r="C13" s="52" t="s">
        <v>46</v>
      </c>
      <c r="D13" s="52" t="s">
        <v>202</v>
      </c>
      <c r="E13" s="66" t="s">
        <v>173</v>
      </c>
      <c r="F13" s="66" t="s">
        <v>207</v>
      </c>
      <c r="G13" s="52" t="s">
        <v>152</v>
      </c>
      <c r="H13" s="55" t="str">
        <f>+IF(G13="","",(LOOKUP($G13,Listas!$K$2:$K$6,Listas!$M$2:$M$6)))</f>
        <v>Se ha producido al menos de una vez en los últimos 5 años.</v>
      </c>
      <c r="I13" s="56">
        <f>IF($G13="","",LOOKUP(G13,Listas!$K$2:$K$6,Listas!$Z$2:$Z$6))</f>
        <v>2</v>
      </c>
      <c r="J13" s="55" t="s">
        <v>150</v>
      </c>
      <c r="K13" s="57">
        <f>IF($J13="","",(LOOKUP($J13,Listas!$N$2:$N$6,Listas!$Z$2:$Z$6)))</f>
        <v>4</v>
      </c>
      <c r="L13" s="57">
        <f t="shared" si="0"/>
        <v>8</v>
      </c>
      <c r="M13" s="50" t="str">
        <f>IF(I13&amp;K13="","",LOOKUP(I13&amp;K13,TabEvaluacion!$D$16:$D$40,TabEvaluacion!$C$16:$C$40))</f>
        <v>Alta</v>
      </c>
      <c r="N13" s="67" t="s">
        <v>174</v>
      </c>
      <c r="O13" s="80" t="s">
        <v>267</v>
      </c>
      <c r="P13" s="52" t="s">
        <v>142</v>
      </c>
      <c r="Q13" s="52">
        <v>15</v>
      </c>
      <c r="R13" s="52">
        <v>15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60">
        <f t="shared" si="1"/>
        <v>0.3</v>
      </c>
      <c r="Y13" s="60">
        <f t="shared" si="2"/>
        <v>0.7</v>
      </c>
      <c r="Z13" s="77">
        <f t="shared" si="5"/>
        <v>6</v>
      </c>
      <c r="AA13" s="50" t="str">
        <f>IF(Y13="","",LOOKUP(Z13,TabEvaluacion!$E$16:$E$40,TabEvaluacion!$C$16:$C$40))</f>
        <v>Moderada</v>
      </c>
      <c r="AB13" s="56"/>
      <c r="AC13" s="56"/>
      <c r="AD13" s="56"/>
      <c r="AE13" s="56"/>
      <c r="AF13" s="56"/>
      <c r="AG13" s="56"/>
    </row>
    <row r="14" spans="1:33" s="51" customFormat="1" ht="75" x14ac:dyDescent="0.25">
      <c r="A14" s="58">
        <f t="shared" si="6"/>
        <v>11</v>
      </c>
      <c r="B14" s="52" t="s">
        <v>129</v>
      </c>
      <c r="C14" s="52" t="s">
        <v>113</v>
      </c>
      <c r="D14" s="52" t="s">
        <v>208</v>
      </c>
      <c r="E14" s="72" t="s">
        <v>176</v>
      </c>
      <c r="F14" s="72" t="s">
        <v>209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67" t="s">
        <v>247</v>
      </c>
      <c r="O14" s="80" t="s">
        <v>264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56"/>
      <c r="AG14" s="56"/>
    </row>
    <row r="15" spans="1:33" s="51" customFormat="1" ht="60" x14ac:dyDescent="0.25">
      <c r="A15" s="58">
        <f t="shared" si="6"/>
        <v>12</v>
      </c>
      <c r="B15" s="52" t="s">
        <v>129</v>
      </c>
      <c r="C15" s="52" t="s">
        <v>113</v>
      </c>
      <c r="D15" s="52" t="s">
        <v>210</v>
      </c>
      <c r="E15" s="73" t="s">
        <v>248</v>
      </c>
      <c r="F15" s="73" t="s">
        <v>211</v>
      </c>
      <c r="G15" s="52" t="s">
        <v>152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67" t="s">
        <v>249</v>
      </c>
      <c r="O15" s="80" t="s">
        <v>264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56"/>
      <c r="AG15" s="56"/>
    </row>
    <row r="16" spans="1:33" ht="128.25" x14ac:dyDescent="0.25">
      <c r="A16" s="58">
        <f t="shared" si="6"/>
        <v>13</v>
      </c>
      <c r="B16" s="52" t="s">
        <v>131</v>
      </c>
      <c r="C16" s="52" t="s">
        <v>46</v>
      </c>
      <c r="D16" s="52" t="s">
        <v>212</v>
      </c>
      <c r="E16" s="87" t="s">
        <v>177</v>
      </c>
      <c r="F16" s="68" t="s">
        <v>213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0" t="s">
        <v>273</v>
      </c>
      <c r="O16" s="80" t="s">
        <v>264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56"/>
      <c r="AG16" s="56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214</v>
      </c>
      <c r="E17" s="88" t="s">
        <v>178</v>
      </c>
      <c r="F17" s="69" t="s">
        <v>215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241</v>
      </c>
      <c r="O17" s="80" t="s">
        <v>264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56"/>
      <c r="AG17" s="56"/>
    </row>
    <row r="18" spans="1:33" s="51" customFormat="1" ht="218.4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214</v>
      </c>
      <c r="E18" s="89" t="s">
        <v>179</v>
      </c>
      <c r="F18" s="69" t="s">
        <v>215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1" t="s">
        <v>276</v>
      </c>
      <c r="O18" s="80" t="s">
        <v>264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56"/>
      <c r="AG18" s="56"/>
    </row>
    <row r="19" spans="1:33" ht="75" x14ac:dyDescent="0.25">
      <c r="A19" s="58">
        <f t="shared" si="6"/>
        <v>16</v>
      </c>
      <c r="B19" s="52" t="s">
        <v>131</v>
      </c>
      <c r="C19" s="52" t="s">
        <v>46</v>
      </c>
      <c r="D19" s="52" t="s">
        <v>218</v>
      </c>
      <c r="E19" s="89" t="s">
        <v>180</v>
      </c>
      <c r="F19" s="69" t="s">
        <v>215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1" t="s">
        <v>274</v>
      </c>
      <c r="O19" s="80" t="s">
        <v>267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56"/>
      <c r="AG19" s="56"/>
    </row>
    <row r="20" spans="1:33" ht="210" x14ac:dyDescent="0.25">
      <c r="A20" s="58">
        <f t="shared" si="6"/>
        <v>17</v>
      </c>
      <c r="B20" s="52" t="s">
        <v>131</v>
      </c>
      <c r="C20" s="52" t="s">
        <v>113</v>
      </c>
      <c r="D20" s="52" t="s">
        <v>216</v>
      </c>
      <c r="E20" s="52" t="s">
        <v>242</v>
      </c>
      <c r="F20" s="52" t="s">
        <v>217</v>
      </c>
      <c r="G20" s="52" t="s">
        <v>158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150</v>
      </c>
      <c r="K20" s="57">
        <f>IF($J20="","",(LOOKUP($J20,Listas!$N$2:$N$6,Listas!$Z$2:$Z$6)))</f>
        <v>4</v>
      </c>
      <c r="L20" s="57">
        <f t="shared" si="0"/>
        <v>12</v>
      </c>
      <c r="M20" s="50" t="str">
        <f>IF(I20&amp;K20="","",LOOKUP(I20&amp;K20,TabEvaluacion!$D$16:$D$40,TabEvaluacion!$C$16:$C$40))</f>
        <v>Extrema</v>
      </c>
      <c r="N20" s="92" t="s">
        <v>277</v>
      </c>
      <c r="O20" s="80" t="s">
        <v>267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56"/>
      <c r="AG20" s="56"/>
    </row>
    <row r="21" spans="1:33" ht="90" x14ac:dyDescent="0.25">
      <c r="A21" s="58">
        <f t="shared" si="6"/>
        <v>18</v>
      </c>
      <c r="B21" s="52" t="s">
        <v>130</v>
      </c>
      <c r="C21" s="52" t="s">
        <v>113</v>
      </c>
      <c r="D21" s="52" t="s">
        <v>219</v>
      </c>
      <c r="E21" s="59" t="s">
        <v>156</v>
      </c>
      <c r="F21" s="59" t="s">
        <v>215</v>
      </c>
      <c r="G21" s="52" t="s">
        <v>158</v>
      </c>
      <c r="H21" s="55" t="str">
        <f>+IF(G21="","",(LOOKUP($G21,Listas!$K$2:$K$6,Listas!$M$2:$M$6)))</f>
        <v>Se ha producido en los últimos 2 años.</v>
      </c>
      <c r="I21" s="56">
        <f>IF($G21="","",LOOKUP(G21,Listas!$K$2:$K$6,Listas!$Z$2:$Z$6))</f>
        <v>3</v>
      </c>
      <c r="J21" s="55" t="s">
        <v>153</v>
      </c>
      <c r="K21" s="57">
        <f>IF($J21="","",(LOOKUP($J21,Listas!$N$2:$N$6,Listas!$Z$2:$Z$6)))</f>
        <v>3</v>
      </c>
      <c r="L21" s="57">
        <f t="shared" si="0"/>
        <v>9</v>
      </c>
      <c r="M21" s="50" t="str">
        <f>IF(I21&amp;K21="","",LOOKUP(I21&amp;K21,TabEvaluacion!$D$16:$D$40,TabEvaluacion!$C$16:$C$40))</f>
        <v>Alta</v>
      </c>
      <c r="N21" s="71" t="s">
        <v>159</v>
      </c>
      <c r="O21" s="80" t="s">
        <v>264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10</v>
      </c>
      <c r="X21" s="60">
        <f t="shared" si="1"/>
        <v>1</v>
      </c>
      <c r="Y21" s="60">
        <f t="shared" si="2"/>
        <v>0</v>
      </c>
      <c r="Z21" s="77">
        <f t="shared" si="5"/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56"/>
      <c r="AG21" s="56"/>
    </row>
    <row r="22" spans="1:33" ht="85.5" x14ac:dyDescent="0.25">
      <c r="A22" s="58">
        <f t="shared" si="6"/>
        <v>19</v>
      </c>
      <c r="B22" s="52" t="s">
        <v>130</v>
      </c>
      <c r="C22" s="52" t="s">
        <v>113</v>
      </c>
      <c r="D22" s="53" t="s">
        <v>193</v>
      </c>
      <c r="E22" s="59" t="s">
        <v>250</v>
      </c>
      <c r="F22" s="59" t="s">
        <v>220</v>
      </c>
      <c r="G22" s="53" t="s">
        <v>152</v>
      </c>
      <c r="H22" s="55" t="str">
        <f>+IF(G22="","",(LOOKUP($G22,Listas!$K$2:$K$6,Listas!$M$2:$M$6)))</f>
        <v>Se ha producido al menos de una vez en los últimos 5 años.</v>
      </c>
      <c r="I22" s="56">
        <f>IF($G22="","",LOOKUP(G22,Listas!$K$2:$K$6,Listas!$Z$2:$Z$6))</f>
        <v>2</v>
      </c>
      <c r="J22" s="58" t="s">
        <v>150</v>
      </c>
      <c r="K22" s="57">
        <f>IF($J22="","",(LOOKUP($J22,Listas!$N$2:$N$6,Listas!$Z$2:$Z$6)))</f>
        <v>4</v>
      </c>
      <c r="L22" s="57">
        <f t="shared" si="0"/>
        <v>8</v>
      </c>
      <c r="M22" s="50" t="str">
        <f>IF(I22&amp;K22="","",LOOKUP(I22&amp;K22,TabEvaluacion!$D$16:$D$40,TabEvaluacion!$C$16:$C$40))</f>
        <v>Alta</v>
      </c>
      <c r="N22" s="67" t="s">
        <v>251</v>
      </c>
      <c r="O22" s="80" t="s">
        <v>262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0</v>
      </c>
      <c r="W22" s="52">
        <v>0</v>
      </c>
      <c r="X22" s="60">
        <f t="shared" si="1"/>
        <v>0.75</v>
      </c>
      <c r="Y22" s="60">
        <f t="shared" si="2"/>
        <v>0.25</v>
      </c>
      <c r="Z22" s="77">
        <f t="shared" si="5"/>
        <v>2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56"/>
      <c r="AG22" s="56"/>
    </row>
    <row r="23" spans="1:33" s="51" customFormat="1" ht="75" x14ac:dyDescent="0.25">
      <c r="A23" s="58">
        <f t="shared" si="6"/>
        <v>20</v>
      </c>
      <c r="B23" s="52" t="s">
        <v>130</v>
      </c>
      <c r="C23" s="52" t="s">
        <v>113</v>
      </c>
      <c r="D23" s="53" t="s">
        <v>193</v>
      </c>
      <c r="E23" s="59" t="s">
        <v>258</v>
      </c>
      <c r="F23" s="59" t="s">
        <v>259</v>
      </c>
      <c r="G23" s="53" t="s">
        <v>147</v>
      </c>
      <c r="H23" s="55" t="str">
        <f>+IF(G23="","",(LOOKUP($G23,Listas!$K$2:$K$6,Listas!$M$2:$M$6)))</f>
        <v>No se ha producido en los últimos 5 años</v>
      </c>
      <c r="I23" s="56">
        <f>IF($G23="","",LOOKUP(G23,Listas!$K$2:$K$6,Listas!$Z$2:$Z$6))</f>
        <v>1</v>
      </c>
      <c r="J23" s="58" t="s">
        <v>150</v>
      </c>
      <c r="K23" s="57">
        <f>IF($J23="","",(LOOKUP($J23,Listas!$N$2:$N$6,Listas!$Z$2:$Z$6)))</f>
        <v>4</v>
      </c>
      <c r="L23" s="57">
        <f t="shared" si="0"/>
        <v>4</v>
      </c>
      <c r="M23" s="50" t="str">
        <f>IF(I23&amp;K23="","",LOOKUP(I23&amp;K23,TabEvaluacion!$D$16:$D$40,TabEvaluacion!$C$16:$C$40))</f>
        <v>Alta</v>
      </c>
      <c r="N23" s="67" t="s">
        <v>260</v>
      </c>
      <c r="O23" s="80" t="s">
        <v>262</v>
      </c>
      <c r="P23" s="52" t="s">
        <v>142</v>
      </c>
      <c r="Q23" s="52">
        <v>15</v>
      </c>
      <c r="R23" s="52">
        <v>15</v>
      </c>
      <c r="S23" s="52">
        <v>15</v>
      </c>
      <c r="T23" s="52">
        <v>15</v>
      </c>
      <c r="U23" s="52">
        <v>15</v>
      </c>
      <c r="V23" s="52">
        <v>15</v>
      </c>
      <c r="W23" s="52">
        <v>5</v>
      </c>
      <c r="X23" s="60">
        <f t="shared" ref="X23" si="16">(SUM(Q23:W23))/100</f>
        <v>0.95</v>
      </c>
      <c r="Y23" s="60">
        <f t="shared" ref="Y23" si="17">(1-X23)</f>
        <v>5.0000000000000044E-2</v>
      </c>
      <c r="Z23" s="77">
        <f t="shared" ref="Z23" si="18">IF(Y23=0,1,ROUNDUP((Y23*L23),0))</f>
        <v>1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56"/>
      <c r="AG23" s="56"/>
    </row>
    <row r="24" spans="1:33" ht="80.099999999999994" customHeight="1" x14ac:dyDescent="0.25">
      <c r="A24" s="58">
        <f t="shared" si="6"/>
        <v>21</v>
      </c>
      <c r="B24" s="52" t="s">
        <v>130</v>
      </c>
      <c r="C24" s="52" t="s">
        <v>113</v>
      </c>
      <c r="D24" s="52" t="s">
        <v>193</v>
      </c>
      <c r="E24" s="59" t="s">
        <v>157</v>
      </c>
      <c r="F24" s="59" t="s">
        <v>215</v>
      </c>
      <c r="G24" s="52" t="s">
        <v>152</v>
      </c>
      <c r="H24" s="55" t="str">
        <f>+IF(G24="","",(LOOKUP($G24,Listas!$K$2:$K$6,Listas!$M$2:$M$6)))</f>
        <v>Se ha producido al menos de una vez en los últimos 5 años.</v>
      </c>
      <c r="I24" s="56">
        <f>IF($G24="","",LOOKUP(G24,Listas!$K$2:$K$6,Listas!$Z$2:$Z$6))</f>
        <v>2</v>
      </c>
      <c r="J24" s="55" t="s">
        <v>153</v>
      </c>
      <c r="K24" s="57">
        <f>IF($J24="","",(LOOKUP($J24,Listas!$N$2:$N$6,Listas!$Z$2:$Z$6)))</f>
        <v>3</v>
      </c>
      <c r="L24" s="57">
        <f t="shared" si="0"/>
        <v>6</v>
      </c>
      <c r="M24" s="50" t="str">
        <f>IF(I24&amp;K24="","",LOOKUP(I24&amp;K24,TabEvaluacion!$D$16:$D$40,TabEvaluacion!$C$16:$C$40))</f>
        <v>Moderada</v>
      </c>
      <c r="N24" s="67" t="s">
        <v>252</v>
      </c>
      <c r="O24" s="80" t="s">
        <v>263</v>
      </c>
      <c r="P24" s="52" t="s">
        <v>142</v>
      </c>
      <c r="Q24" s="52">
        <v>15</v>
      </c>
      <c r="R24" s="52">
        <v>15</v>
      </c>
      <c r="S24" s="52">
        <v>15</v>
      </c>
      <c r="T24" s="52">
        <v>15</v>
      </c>
      <c r="U24" s="52">
        <v>15</v>
      </c>
      <c r="V24" s="52">
        <v>15</v>
      </c>
      <c r="W24" s="52">
        <v>10</v>
      </c>
      <c r="X24" s="60">
        <f t="shared" si="1"/>
        <v>1</v>
      </c>
      <c r="Y24" s="60">
        <f t="shared" si="2"/>
        <v>0</v>
      </c>
      <c r="Z24" s="77">
        <f t="shared" si="5"/>
        <v>1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56"/>
      <c r="AG24" s="56"/>
    </row>
    <row r="25" spans="1:33" ht="75" x14ac:dyDescent="0.25">
      <c r="A25" s="58">
        <f t="shared" si="6"/>
        <v>22</v>
      </c>
      <c r="B25" s="52" t="s">
        <v>183</v>
      </c>
      <c r="C25" s="52" t="s">
        <v>113</v>
      </c>
      <c r="D25" s="52" t="s">
        <v>193</v>
      </c>
      <c r="E25" s="59" t="s">
        <v>253</v>
      </c>
      <c r="F25" s="59" t="s">
        <v>221</v>
      </c>
      <c r="G25" s="52" t="s">
        <v>158</v>
      </c>
      <c r="H25" s="55" t="str">
        <f>+IF(G25="","",(LOOKUP($G25,Listas!$K$2:$K$6,Listas!$M$2:$M$6)))</f>
        <v>Se ha producido en los últimos 2 años.</v>
      </c>
      <c r="I25" s="56">
        <f>IF($G25="","",LOOKUP(G25,Listas!$K$2:$K$6,Listas!$Z$2:$Z$6))</f>
        <v>3</v>
      </c>
      <c r="J25" s="55" t="s">
        <v>150</v>
      </c>
      <c r="K25" s="57">
        <f>IF($J25="","",(LOOKUP($J25,Listas!$N$2:$N$6,Listas!$Z$2:$Z$6)))</f>
        <v>4</v>
      </c>
      <c r="L25" s="57">
        <f t="shared" si="0"/>
        <v>12</v>
      </c>
      <c r="M25" s="50" t="str">
        <f>IF(I25&amp;K25="","",LOOKUP(I25&amp;K25,TabEvaluacion!$D$16:$D$40,TabEvaluacion!$C$16:$C$40))</f>
        <v>Extrema</v>
      </c>
      <c r="N25" s="71" t="s">
        <v>254</v>
      </c>
      <c r="O25" s="80" t="s">
        <v>264</v>
      </c>
      <c r="P25" s="52" t="s">
        <v>142</v>
      </c>
      <c r="Q25" s="52">
        <v>15</v>
      </c>
      <c r="R25" s="52">
        <v>15</v>
      </c>
      <c r="S25" s="52">
        <v>0</v>
      </c>
      <c r="T25" s="52">
        <v>15</v>
      </c>
      <c r="U25" s="52">
        <v>15</v>
      </c>
      <c r="V25" s="52">
        <v>0</v>
      </c>
      <c r="W25" s="52">
        <v>0</v>
      </c>
      <c r="X25" s="60">
        <f t="shared" si="1"/>
        <v>0.6</v>
      </c>
      <c r="Y25" s="60">
        <f t="shared" si="2"/>
        <v>0.4</v>
      </c>
      <c r="Z25" s="77">
        <f t="shared" si="5"/>
        <v>5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56"/>
      <c r="AG25" s="56"/>
    </row>
    <row r="26" spans="1:33" ht="128.25" x14ac:dyDescent="0.25">
      <c r="A26" s="58">
        <f t="shared" si="6"/>
        <v>23</v>
      </c>
      <c r="B26" s="52" t="s">
        <v>134</v>
      </c>
      <c r="C26" s="52" t="s">
        <v>113</v>
      </c>
      <c r="D26" s="52" t="s">
        <v>222</v>
      </c>
      <c r="E26" s="59" t="s">
        <v>160</v>
      </c>
      <c r="F26" s="59" t="s">
        <v>223</v>
      </c>
      <c r="G26" s="52" t="s">
        <v>158</v>
      </c>
      <c r="H26" s="55" t="str">
        <f>+IF(G26="","",(LOOKUP($G26,Listas!$K$2:$K$6,Listas!$M$2:$M$6)))</f>
        <v>Se ha producido en los últimos 2 años.</v>
      </c>
      <c r="I26" s="56">
        <f>IF($G26="","",LOOKUP(G26,Listas!$K$2:$K$6,Listas!$Z$2:$Z$6))</f>
        <v>3</v>
      </c>
      <c r="J26" s="55" t="s">
        <v>150</v>
      </c>
      <c r="K26" s="57">
        <f>IF($J26="","",(LOOKUP($J26,Listas!$N$2:$N$6,Listas!$Z$2:$Z$6)))</f>
        <v>4</v>
      </c>
      <c r="L26" s="57">
        <f t="shared" si="0"/>
        <v>12</v>
      </c>
      <c r="M26" s="50" t="str">
        <f>IF(I26&amp;K26="","",LOOKUP(I26&amp;K26,TabEvaluacion!$D$16:$D$40,TabEvaluacion!$C$16:$C$40))</f>
        <v>Extrema</v>
      </c>
      <c r="N26" s="67" t="s">
        <v>161</v>
      </c>
      <c r="O26" s="80" t="s">
        <v>264</v>
      </c>
      <c r="P26" s="52" t="s">
        <v>142</v>
      </c>
      <c r="Q26" s="52">
        <v>15</v>
      </c>
      <c r="R26" s="52">
        <v>15</v>
      </c>
      <c r="S26" s="52">
        <v>15</v>
      </c>
      <c r="T26" s="52">
        <v>15</v>
      </c>
      <c r="U26" s="52">
        <v>15</v>
      </c>
      <c r="V26" s="52">
        <v>15</v>
      </c>
      <c r="W26" s="52">
        <v>10</v>
      </c>
      <c r="X26" s="60">
        <f t="shared" si="1"/>
        <v>1</v>
      </c>
      <c r="Y26" s="60">
        <f t="shared" si="2"/>
        <v>0</v>
      </c>
      <c r="Z26" s="77">
        <f t="shared" si="5"/>
        <v>1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56"/>
      <c r="AG26" s="56"/>
    </row>
    <row r="27" spans="1:33" ht="114" x14ac:dyDescent="0.25">
      <c r="A27" s="58">
        <f t="shared" si="6"/>
        <v>24</v>
      </c>
      <c r="B27" s="52" t="s">
        <v>132</v>
      </c>
      <c r="C27" s="52" t="s">
        <v>113</v>
      </c>
      <c r="D27" s="52" t="s">
        <v>224</v>
      </c>
      <c r="E27" s="59" t="s">
        <v>181</v>
      </c>
      <c r="F27" s="59" t="s">
        <v>225</v>
      </c>
      <c r="G27" s="52" t="s">
        <v>147</v>
      </c>
      <c r="H27" s="55" t="str">
        <f>+IF(G27="","",(LOOKUP($G27,Listas!$K$2:$K$6,Listas!$M$2:$M$6)))</f>
        <v>No se ha producido en los últimos 5 años</v>
      </c>
      <c r="I27" s="56">
        <f>IF($G27="","",LOOKUP(G27,Listas!$K$2:$K$6,Listas!$Z$2:$Z$6))</f>
        <v>1</v>
      </c>
      <c r="J27" s="55" t="s">
        <v>153</v>
      </c>
      <c r="K27" s="57">
        <f>IF($J27="","",(LOOKUP($J27,Listas!$N$2:$N$6,Listas!$Z$2:$Z$6)))</f>
        <v>3</v>
      </c>
      <c r="L27" s="57">
        <f t="shared" si="0"/>
        <v>3</v>
      </c>
      <c r="M27" s="50" t="str">
        <f>IF(I27&amp;K27="","",LOOKUP(I27&amp;K27,TabEvaluacion!$D$16:$D$40,TabEvaluacion!$C$16:$C$40))</f>
        <v>Moderada</v>
      </c>
      <c r="N27" s="67" t="s">
        <v>255</v>
      </c>
      <c r="O27" s="80" t="s">
        <v>264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1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56"/>
      <c r="AG27" s="56"/>
    </row>
    <row r="28" spans="1:33" ht="96.75" customHeight="1" x14ac:dyDescent="0.25">
      <c r="A28" s="58">
        <f t="shared" si="6"/>
        <v>25</v>
      </c>
      <c r="B28" s="52" t="s">
        <v>132</v>
      </c>
      <c r="C28" s="52" t="s">
        <v>113</v>
      </c>
      <c r="D28" s="52" t="s">
        <v>226</v>
      </c>
      <c r="E28" s="59" t="s">
        <v>256</v>
      </c>
      <c r="F28" s="59" t="s">
        <v>227</v>
      </c>
      <c r="G28" s="52" t="s">
        <v>158</v>
      </c>
      <c r="H28" s="55" t="str">
        <f>+IF(G28="","",(LOOKUP($G28,Listas!$K$2:$K$6,Listas!$M$2:$M$6)))</f>
        <v>Se ha producido en los últimos 2 años.</v>
      </c>
      <c r="I28" s="56">
        <f>IF($G28="","",LOOKUP(G28,Listas!$K$2:$K$6,Listas!$Z$2:$Z$6))</f>
        <v>3</v>
      </c>
      <c r="J28" s="55" t="s">
        <v>153</v>
      </c>
      <c r="K28" s="57">
        <f>IF($J28="","",(LOOKUP($J28,Listas!$N$2:$N$6,Listas!$Z$2:$Z$6)))</f>
        <v>3</v>
      </c>
      <c r="L28" s="57">
        <f t="shared" si="0"/>
        <v>9</v>
      </c>
      <c r="M28" s="50" t="str">
        <f>IF(I28&amp;K28="","",LOOKUP(I28&amp;K28,TabEvaluacion!$D$16:$D$40,TabEvaluacion!$C$16:$C$40))</f>
        <v>Alta</v>
      </c>
      <c r="N28" s="67" t="s">
        <v>257</v>
      </c>
      <c r="O28" s="80" t="s">
        <v>264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3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56"/>
      <c r="AG28" s="56"/>
    </row>
    <row r="29" spans="1:33" ht="96" customHeight="1" x14ac:dyDescent="0.25">
      <c r="A29" s="58">
        <f t="shared" si="6"/>
        <v>26</v>
      </c>
      <c r="B29" s="52" t="s">
        <v>132</v>
      </c>
      <c r="C29" s="52" t="s">
        <v>232</v>
      </c>
      <c r="D29" s="52" t="s">
        <v>228</v>
      </c>
      <c r="E29" s="52" t="s">
        <v>163</v>
      </c>
      <c r="F29" s="52" t="s">
        <v>229</v>
      </c>
      <c r="G29" s="52" t="s">
        <v>147</v>
      </c>
      <c r="H29" s="55" t="str">
        <f>+IF(G29="","",(LOOKUP($G29,Listas!$K$2:$K$6,Listas!$M$2:$M$6)))</f>
        <v>No se ha producido en los últimos 5 años</v>
      </c>
      <c r="I29" s="56">
        <f>IF($G29="","",LOOKUP(G29,Listas!$K$2:$K$6,Listas!$Z$2:$Z$6))</f>
        <v>1</v>
      </c>
      <c r="J29" s="55" t="s">
        <v>150</v>
      </c>
      <c r="K29" s="57">
        <f>IF($J29="","",(LOOKUP($J29,Listas!$N$2:$N$6,Listas!$Z$2:$Z$6)))</f>
        <v>4</v>
      </c>
      <c r="L29" s="57">
        <f t="shared" si="0"/>
        <v>4</v>
      </c>
      <c r="M29" s="50" t="str">
        <f>IF(I29&amp;K29="","",LOOKUP(I29&amp;K29,TabEvaluacion!$D$16:$D$40,TabEvaluacion!$C$16:$C$40))</f>
        <v>Alta</v>
      </c>
      <c r="N29" s="67" t="s">
        <v>165</v>
      </c>
      <c r="O29" s="80" t="s">
        <v>275</v>
      </c>
      <c r="P29" s="52" t="s">
        <v>142</v>
      </c>
      <c r="Q29" s="52">
        <v>15</v>
      </c>
      <c r="R29" s="52">
        <v>15</v>
      </c>
      <c r="S29" s="52">
        <v>0</v>
      </c>
      <c r="T29" s="52">
        <v>15</v>
      </c>
      <c r="U29" s="52">
        <v>15</v>
      </c>
      <c r="V29" s="52">
        <v>15</v>
      </c>
      <c r="W29" s="52">
        <v>0</v>
      </c>
      <c r="X29" s="60">
        <f t="shared" si="1"/>
        <v>0.75</v>
      </c>
      <c r="Y29" s="60">
        <f t="shared" si="2"/>
        <v>0.25</v>
      </c>
      <c r="Z29" s="77">
        <f t="shared" si="5"/>
        <v>1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56"/>
      <c r="AG29" s="56"/>
    </row>
    <row r="30" spans="1:33" ht="63" customHeight="1" x14ac:dyDescent="0.25">
      <c r="A30" s="58">
        <f t="shared" si="6"/>
        <v>27</v>
      </c>
      <c r="B30" s="52" t="s">
        <v>132</v>
      </c>
      <c r="C30" s="52" t="s">
        <v>232</v>
      </c>
      <c r="D30" s="53" t="s">
        <v>230</v>
      </c>
      <c r="E30" s="52" t="s">
        <v>164</v>
      </c>
      <c r="F30" s="52" t="s">
        <v>229</v>
      </c>
      <c r="G30" s="53" t="s">
        <v>162</v>
      </c>
      <c r="H30" s="55" t="str">
        <f>+IF(G30="","",(LOOKUP($G30,Listas!$K$2:$K$6,Listas!$M$2:$M$6)))</f>
        <v>Se ha producido al menos de una vez en los últimos 2  años.</v>
      </c>
      <c r="I30" s="56">
        <f>IF($G30="","",LOOKUP(G30,Listas!$K$2:$K$6,Listas!$Z$2:$Z$6))</f>
        <v>4</v>
      </c>
      <c r="J30" s="58" t="s">
        <v>150</v>
      </c>
      <c r="K30" s="57">
        <f>IF($J30="","",(LOOKUP($J30,Listas!$N$2:$N$6,Listas!$Z$2:$Z$6)))</f>
        <v>4</v>
      </c>
      <c r="L30" s="57">
        <f t="shared" si="0"/>
        <v>16</v>
      </c>
      <c r="M30" s="50" t="str">
        <f>IF(I30&amp;K30="","",LOOKUP(I30&amp;K30,TabEvaluacion!$D$16:$D$40,TabEvaluacion!$C$16:$C$40))</f>
        <v>Extrema</v>
      </c>
      <c r="N30" s="67" t="s">
        <v>166</v>
      </c>
      <c r="O30" s="80" t="s">
        <v>266</v>
      </c>
      <c r="P30" s="52" t="s">
        <v>142</v>
      </c>
      <c r="Q30" s="52">
        <v>15</v>
      </c>
      <c r="R30" s="52">
        <v>15</v>
      </c>
      <c r="S30" s="52">
        <v>0</v>
      </c>
      <c r="T30" s="52">
        <v>15</v>
      </c>
      <c r="U30" s="52">
        <v>15</v>
      </c>
      <c r="V30" s="52">
        <v>15</v>
      </c>
      <c r="W30" s="52">
        <v>0</v>
      </c>
      <c r="X30" s="60">
        <f t="shared" si="1"/>
        <v>0.75</v>
      </c>
      <c r="Y30" s="60">
        <f t="shared" si="2"/>
        <v>0.25</v>
      </c>
      <c r="Z30" s="77">
        <f t="shared" si="5"/>
        <v>4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56"/>
      <c r="AG30" s="56"/>
    </row>
    <row r="31" spans="1:33" s="51" customFormat="1" ht="120" x14ac:dyDescent="0.25">
      <c r="A31" s="58">
        <f t="shared" si="6"/>
        <v>28</v>
      </c>
      <c r="B31" s="52" t="s">
        <v>132</v>
      </c>
      <c r="C31" s="52" t="s">
        <v>232</v>
      </c>
      <c r="D31" s="53" t="s">
        <v>244</v>
      </c>
      <c r="E31" s="52" t="s">
        <v>243</v>
      </c>
      <c r="F31" s="52" t="s">
        <v>245</v>
      </c>
      <c r="G31" s="53" t="s">
        <v>158</v>
      </c>
      <c r="H31" s="55" t="str">
        <f>+IF(G31="","",(LOOKUP($G31,Listas!$K$2:$K$6,Listas!$M$2:$M$6)))</f>
        <v>Se ha producido en los últimos 2 años.</v>
      </c>
      <c r="I31" s="56">
        <f>IF($G31="","",LOOKUP(G31,Listas!$K$2:$K$6,Listas!$Z$2:$Z$6))</f>
        <v>3</v>
      </c>
      <c r="J31" s="58" t="s">
        <v>153</v>
      </c>
      <c r="K31" s="57">
        <f>IF($J31="","",(LOOKUP($J31,Listas!$N$2:$N$6,Listas!$Z$2:$Z$6)))</f>
        <v>3</v>
      </c>
      <c r="L31" s="57">
        <f t="shared" si="0"/>
        <v>9</v>
      </c>
      <c r="M31" s="50" t="str">
        <f>IF(I31&amp;K31="","",LOOKUP(I31&amp;K31,TabEvaluacion!$D$16:$D$40,TabEvaluacion!$C$16:$C$40))</f>
        <v>Alta</v>
      </c>
      <c r="N31" s="67" t="s">
        <v>246</v>
      </c>
      <c r="O31" s="80" t="s">
        <v>266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5</v>
      </c>
      <c r="X31" s="60">
        <f t="shared" ref="X31" si="19">(SUM(Q31:W31))/100</f>
        <v>0.95</v>
      </c>
      <c r="Y31" s="60">
        <f t="shared" ref="Y31" si="20">(1-X31)</f>
        <v>5.0000000000000044E-2</v>
      </c>
      <c r="Z31" s="77">
        <f t="shared" ref="Z31" si="21">IF(Y31=0,1,ROUNDUP((Y31*L31),0))</f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56"/>
      <c r="AG31" s="56"/>
    </row>
    <row r="32" spans="1:33" ht="142.5" x14ac:dyDescent="0.25">
      <c r="A32" s="58">
        <f t="shared" si="6"/>
        <v>29</v>
      </c>
      <c r="B32" s="52" t="s">
        <v>167</v>
      </c>
      <c r="C32" s="52" t="s">
        <v>113</v>
      </c>
      <c r="D32" s="52" t="s">
        <v>193</v>
      </c>
      <c r="E32" s="59" t="s">
        <v>168</v>
      </c>
      <c r="F32" s="59" t="s">
        <v>215</v>
      </c>
      <c r="G32" s="52" t="s">
        <v>152</v>
      </c>
      <c r="H32" s="55" t="str">
        <f>+IF(G32="","",(LOOKUP($G32,Listas!$K$2:$K$6,Listas!$M$2:$M$6)))</f>
        <v>Se ha producido al menos de una vez en los últimos 5 años.</v>
      </c>
      <c r="I32" s="56">
        <f>IF($G32="","",LOOKUP(G32,Listas!$K$2:$K$6,Listas!$Z$2:$Z$6))</f>
        <v>2</v>
      </c>
      <c r="J32" s="55" t="s">
        <v>153</v>
      </c>
      <c r="K32" s="57">
        <f>IF($J32="","",(LOOKUP($J32,Listas!$N$2:$N$6,Listas!$Z$2:$Z$6)))</f>
        <v>3</v>
      </c>
      <c r="L32" s="57">
        <f t="shared" si="0"/>
        <v>6</v>
      </c>
      <c r="M32" s="50" t="str">
        <f>IF(I32&amp;K32="","",LOOKUP(I32&amp;K32,TabEvaluacion!$D$16:$D$40,TabEvaluacion!$C$16:$C$40))</f>
        <v>Moderada</v>
      </c>
      <c r="N32" s="67" t="s">
        <v>239</v>
      </c>
      <c r="O32" s="80" t="s">
        <v>264</v>
      </c>
      <c r="P32" s="52" t="s">
        <v>142</v>
      </c>
      <c r="Q32" s="52">
        <v>15</v>
      </c>
      <c r="R32" s="52">
        <v>15</v>
      </c>
      <c r="S32" s="52">
        <v>15</v>
      </c>
      <c r="T32" s="52">
        <v>15</v>
      </c>
      <c r="U32" s="52">
        <v>15</v>
      </c>
      <c r="V32" s="52">
        <v>15</v>
      </c>
      <c r="W32" s="52">
        <v>0</v>
      </c>
      <c r="X32" s="60">
        <f t="shared" si="1"/>
        <v>0.9</v>
      </c>
      <c r="Y32" s="60">
        <f t="shared" si="2"/>
        <v>9.9999999999999978E-2</v>
      </c>
      <c r="Z32" s="77">
        <f t="shared" si="5"/>
        <v>1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6"/>
      <c r="AG32" s="56"/>
    </row>
    <row r="33" spans="1:33" ht="85.5" x14ac:dyDescent="0.25">
      <c r="A33" s="58">
        <f t="shared" si="6"/>
        <v>30</v>
      </c>
      <c r="B33" s="52" t="s">
        <v>167</v>
      </c>
      <c r="C33" s="52" t="s">
        <v>113</v>
      </c>
      <c r="D33" s="52" t="s">
        <v>193</v>
      </c>
      <c r="E33" s="59" t="s">
        <v>182</v>
      </c>
      <c r="F33" s="59" t="s">
        <v>231</v>
      </c>
      <c r="G33" s="52" t="s">
        <v>152</v>
      </c>
      <c r="H33" s="55" t="str">
        <f>+IF(G33="","",(LOOKUP($G33,Listas!$K$2:$K$6,Listas!$M$2:$M$6)))</f>
        <v>Se ha producido al menos de una vez en los últimos 5 años.</v>
      </c>
      <c r="I33" s="56">
        <f>IF($G33="","",LOOKUP(G33,Listas!$K$2:$K$6,Listas!$Z$2:$Z$6))</f>
        <v>2</v>
      </c>
      <c r="J33" s="55" t="s">
        <v>150</v>
      </c>
      <c r="K33" s="57">
        <f>IF($J33="","",(LOOKUP($J33,Listas!$N$2:$N$6,Listas!$Z$2:$Z$6)))</f>
        <v>4</v>
      </c>
      <c r="L33" s="57">
        <f t="shared" si="0"/>
        <v>8</v>
      </c>
      <c r="M33" s="50" t="str">
        <f>IF(I33&amp;K33="","",LOOKUP(I33&amp;K33,TabEvaluacion!$D$16:$D$40,TabEvaluacion!$C$16:$C$40))</f>
        <v>Alta</v>
      </c>
      <c r="N33" s="67" t="s">
        <v>240</v>
      </c>
      <c r="O33" s="80" t="s">
        <v>264</v>
      </c>
      <c r="P33" s="52" t="s">
        <v>142</v>
      </c>
      <c r="Q33" s="52">
        <v>15</v>
      </c>
      <c r="R33" s="52">
        <v>15</v>
      </c>
      <c r="S33" s="52">
        <v>15</v>
      </c>
      <c r="T33" s="52">
        <v>15</v>
      </c>
      <c r="U33" s="52">
        <v>15</v>
      </c>
      <c r="V33" s="52">
        <v>15</v>
      </c>
      <c r="W33" s="52">
        <v>0</v>
      </c>
      <c r="X33" s="60">
        <f t="shared" si="1"/>
        <v>0.9</v>
      </c>
      <c r="Y33" s="60">
        <f t="shared" si="2"/>
        <v>9.9999999999999978E-2</v>
      </c>
      <c r="Z33" s="77">
        <f t="shared" si="5"/>
        <v>1</v>
      </c>
      <c r="AA33" s="50" t="str">
        <f>IF(Y33="","",LOOKUP(Z33,TabEvaluacion!$E$16:$E$40,TabEvaluacion!$C$16:$C$40))</f>
        <v>Baja</v>
      </c>
      <c r="AB33" s="56"/>
      <c r="AC33" s="56"/>
      <c r="AD33" s="56"/>
      <c r="AE33" s="56"/>
      <c r="AF33" s="56"/>
      <c r="AG33" s="56"/>
    </row>
    <row r="34" spans="1:33" ht="60" x14ac:dyDescent="0.25">
      <c r="A34" s="58">
        <f t="shared" si="6"/>
        <v>31</v>
      </c>
      <c r="B34" s="52" t="s">
        <v>123</v>
      </c>
      <c r="C34" s="52" t="s">
        <v>113</v>
      </c>
      <c r="D34" s="52" t="s">
        <v>269</v>
      </c>
      <c r="E34" s="59" t="s">
        <v>270</v>
      </c>
      <c r="F34" s="59" t="s">
        <v>271</v>
      </c>
      <c r="G34" s="52" t="s">
        <v>147</v>
      </c>
      <c r="H34" s="55" t="str">
        <f>+IF(G34="","",(LOOKUP($G34,Listas!$K$2:$K$6,Listas!$M$2:$M$6)))</f>
        <v>No se ha producido en los últimos 5 años</v>
      </c>
      <c r="I34" s="56">
        <f>IF($G34="","",LOOKUP(G34,Listas!$K$2:$K$6,Listas!$Z$2:$Z$6))</f>
        <v>1</v>
      </c>
      <c r="J34" s="55" t="s">
        <v>148</v>
      </c>
      <c r="K34" s="57">
        <f>IF($J34="","",(LOOKUP($J34,Listas!$N$2:$N$6,Listas!$Z$2:$Z$6)))</f>
        <v>5</v>
      </c>
      <c r="L34" s="57">
        <f t="shared" si="0"/>
        <v>5</v>
      </c>
      <c r="M34" s="50" t="str">
        <f>IF(I34&amp;K34="","",LOOKUP(I34&amp;K34,TabEvaluacion!$D$16:$D$40,TabEvaluacion!$C$16:$C$40))</f>
        <v>Alta</v>
      </c>
      <c r="N34" s="67" t="s">
        <v>272</v>
      </c>
      <c r="O34" s="80" t="s">
        <v>265</v>
      </c>
      <c r="P34" s="52" t="s">
        <v>137</v>
      </c>
      <c r="Q34" s="52">
        <v>15</v>
      </c>
      <c r="R34" s="52">
        <v>15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60">
        <f t="shared" ref="X34" si="22">(SUM(Q34:W34))/100</f>
        <v>0.3</v>
      </c>
      <c r="Y34" s="60">
        <f t="shared" ref="Y34" si="23">(1-X34)</f>
        <v>0.7</v>
      </c>
      <c r="Z34" s="77">
        <f t="shared" ref="Z34" si="24">IF(Y34=0,1,ROUNDUP((Y34*L34),0))</f>
        <v>4</v>
      </c>
      <c r="AA34" s="50" t="str">
        <f>IF(Y34="","",LOOKUP(Z34,TabEvaluacion!$E$16:$E$40,TabEvaluacion!$C$16:$C$40))</f>
        <v>Baja</v>
      </c>
      <c r="AB34" s="56"/>
      <c r="AC34" s="56"/>
      <c r="AD34" s="56"/>
      <c r="AE34" s="56"/>
      <c r="AF34" s="56"/>
      <c r="AG34" s="56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</sheetData>
  <mergeCells count="13">
    <mergeCell ref="AD2:AE2"/>
    <mergeCell ref="Z2:Z3"/>
    <mergeCell ref="AF2:AG2"/>
    <mergeCell ref="X2:X3"/>
    <mergeCell ref="Y2:Y3"/>
    <mergeCell ref="AA2:AA3"/>
    <mergeCell ref="A1:AA1"/>
    <mergeCell ref="AB2:AC2"/>
    <mergeCell ref="G2:I2"/>
    <mergeCell ref="K2:M2"/>
    <mergeCell ref="N2:P2"/>
    <mergeCell ref="Q2:W2"/>
    <mergeCell ref="A2:F2"/>
  </mergeCells>
  <conditionalFormatting sqref="M4 M6:M9 M12 AA12 AA16 M16 M19:M22 AA19:AA22 M32:M33 AA32:AA33 M24:M30 AA24:AA30">
    <cfRule type="cellIs" dxfId="229" priority="259" operator="equal">
      <formula>"Moderada"</formula>
    </cfRule>
  </conditionalFormatting>
  <conditionalFormatting sqref="M4 M6:M9 M12 AA12 AA16 M16 M19:M22 AA19:AA22 M32:M33 AA32:AA33 M24:M30 AA24:AA30">
    <cfRule type="cellIs" dxfId="228" priority="260" operator="equal">
      <formula>"Alta"</formula>
    </cfRule>
  </conditionalFormatting>
  <conditionalFormatting sqref="M4 M6:M9 M12 AA12 AA16 M16 M19:M22 AA19:AA22 M32:M33 AA32:AA33 M24:M30 AA24:AA30">
    <cfRule type="cellIs" dxfId="227" priority="261" operator="equal">
      <formula>"Extrema"</formula>
    </cfRule>
  </conditionalFormatting>
  <conditionalFormatting sqref="M4 M6:M9 M12 AA12 AA16 M16 M19:M22 AA19:AA22 M32:M33 AA32:AA33 M24:M30 AA24:AA30">
    <cfRule type="containsBlanks" dxfId="226" priority="262" stopIfTrue="1">
      <formula>LEN(TRIM(#REF!))=0</formula>
    </cfRule>
  </conditionalFormatting>
  <conditionalFormatting sqref="M4 M6:M9 M12 M16 M19:M22 M32:M33 M24:M30">
    <cfRule type="cellIs" dxfId="225" priority="249" operator="equal">
      <formula>"Baja"</formula>
    </cfRule>
  </conditionalFormatting>
  <conditionalFormatting sqref="AA4 AA6:AA9 AA12 AA16 AA19:AA22 AA32:AA33 AA24:AA30">
    <cfRule type="cellIs" dxfId="224" priority="180" operator="equal">
      <formula>"Baja"</formula>
    </cfRule>
  </conditionalFormatting>
  <conditionalFormatting sqref="AA4 AA6:AA9">
    <cfRule type="cellIs" dxfId="223" priority="181" operator="equal">
      <formula>"Moderada"</formula>
    </cfRule>
  </conditionalFormatting>
  <conditionalFormatting sqref="AA4 AA6:AA9">
    <cfRule type="cellIs" dxfId="222" priority="182" operator="equal">
      <formula>"Alta"</formula>
    </cfRule>
  </conditionalFormatting>
  <conditionalFormatting sqref="AA4 AA6:AA9">
    <cfRule type="cellIs" dxfId="221" priority="183" operator="equal">
      <formula>"Extrema"</formula>
    </cfRule>
  </conditionalFormatting>
  <conditionalFormatting sqref="AA4 AA6:AA9">
    <cfRule type="containsBlanks" dxfId="220" priority="184" stopIfTrue="1">
      <formula>LEN(TRIM(#REF!))=0</formula>
    </cfRule>
  </conditionalFormatting>
  <conditionalFormatting sqref="AA4 AA6:AA9 AA12 AA16 AA19:AA22 AA32:AA33 AA24:AA30">
    <cfRule type="cellIs" dxfId="219" priority="170" operator="equal">
      <formula>"Baja"</formula>
    </cfRule>
    <cfRule type="cellIs" dxfId="218" priority="175" operator="equal">
      <formula>"Baja"</formula>
    </cfRule>
    <cfRule type="cellIs" dxfId="217" priority="176" operator="equal">
      <formula>"Moderada"</formula>
    </cfRule>
    <cfRule type="cellIs" dxfId="216" priority="177" operator="equal">
      <formula>"Alta"</formula>
    </cfRule>
    <cfRule type="cellIs" dxfId="215" priority="178" operator="equal">
      <formula>"Extrema"</formula>
    </cfRule>
    <cfRule type="containsBlanks" dxfId="214" priority="179" stopIfTrue="1">
      <formula>LEN(TRIM(#REF!))=0</formula>
    </cfRule>
  </conditionalFormatting>
  <conditionalFormatting sqref="AA4 AA6:AA9">
    <cfRule type="cellIs" dxfId="213" priority="171" operator="equal">
      <formula>"Moderada"</formula>
    </cfRule>
  </conditionalFormatting>
  <conditionalFormatting sqref="AA4 AA6:AA9">
    <cfRule type="cellIs" dxfId="212" priority="172" operator="equal">
      <formula>"Alta"</formula>
    </cfRule>
  </conditionalFormatting>
  <conditionalFormatting sqref="AA4 AA6:AA9">
    <cfRule type="cellIs" dxfId="211" priority="173" operator="equal">
      <formula>"Extrema"</formula>
    </cfRule>
  </conditionalFormatting>
  <conditionalFormatting sqref="AA4 AA6:AA9">
    <cfRule type="containsBlanks" dxfId="210" priority="174" stopIfTrue="1">
      <formula>LEN(TRIM(#REF!))=0</formula>
    </cfRule>
  </conditionalFormatting>
  <conditionalFormatting sqref="M5">
    <cfRule type="cellIs" dxfId="209" priority="166" operator="equal">
      <formula>"Moderada"</formula>
    </cfRule>
  </conditionalFormatting>
  <conditionalFormatting sqref="M5">
    <cfRule type="cellIs" dxfId="208" priority="167" operator="equal">
      <formula>"Alta"</formula>
    </cfRule>
  </conditionalFormatting>
  <conditionalFormatting sqref="M5">
    <cfRule type="cellIs" dxfId="207" priority="168" operator="equal">
      <formula>"Extrema"</formula>
    </cfRule>
  </conditionalFormatting>
  <conditionalFormatting sqref="M5">
    <cfRule type="containsBlanks" dxfId="206" priority="169" stopIfTrue="1">
      <formula>LEN(TRIM(#REF!))=0</formula>
    </cfRule>
  </conditionalFormatting>
  <conditionalFormatting sqref="M5">
    <cfRule type="cellIs" dxfId="205" priority="165" operator="equal">
      <formula>"Baja"</formula>
    </cfRule>
  </conditionalFormatting>
  <conditionalFormatting sqref="AA5">
    <cfRule type="cellIs" dxfId="204" priority="160" operator="equal">
      <formula>"Baja"</formula>
    </cfRule>
  </conditionalFormatting>
  <conditionalFormatting sqref="AA5">
    <cfRule type="cellIs" dxfId="203" priority="161" operator="equal">
      <formula>"Moderada"</formula>
    </cfRule>
  </conditionalFormatting>
  <conditionalFormatting sqref="AA5">
    <cfRule type="cellIs" dxfId="202" priority="162" operator="equal">
      <formula>"Alta"</formula>
    </cfRule>
  </conditionalFormatting>
  <conditionalFormatting sqref="AA5">
    <cfRule type="cellIs" dxfId="201" priority="163" operator="equal">
      <formula>"Extrema"</formula>
    </cfRule>
  </conditionalFormatting>
  <conditionalFormatting sqref="AA5">
    <cfRule type="containsBlanks" dxfId="200" priority="164" stopIfTrue="1">
      <formula>LEN(TRIM(#REF!))=0</formula>
    </cfRule>
  </conditionalFormatting>
  <conditionalFormatting sqref="AA5">
    <cfRule type="cellIs" dxfId="199" priority="150" operator="equal">
      <formula>"Baja"</formula>
    </cfRule>
    <cfRule type="cellIs" dxfId="198" priority="155" operator="equal">
      <formula>"Baja"</formula>
    </cfRule>
    <cfRule type="cellIs" dxfId="197" priority="156" operator="equal">
      <formula>"Moderada"</formula>
    </cfRule>
    <cfRule type="cellIs" dxfId="196" priority="157" operator="equal">
      <formula>"Alta"</formula>
    </cfRule>
    <cfRule type="cellIs" dxfId="195" priority="158" operator="equal">
      <formula>"Extrema"</formula>
    </cfRule>
    <cfRule type="containsBlanks" dxfId="194" priority="159" stopIfTrue="1">
      <formula>LEN(TRIM(#REF!))=0</formula>
    </cfRule>
  </conditionalFormatting>
  <conditionalFormatting sqref="AA5">
    <cfRule type="cellIs" dxfId="193" priority="151" operator="equal">
      <formula>"Moderada"</formula>
    </cfRule>
  </conditionalFormatting>
  <conditionalFormatting sqref="AA5">
    <cfRule type="cellIs" dxfId="192" priority="152" operator="equal">
      <formula>"Alta"</formula>
    </cfRule>
  </conditionalFormatting>
  <conditionalFormatting sqref="AA5">
    <cfRule type="cellIs" dxfId="191" priority="153" operator="equal">
      <formula>"Extrema"</formula>
    </cfRule>
  </conditionalFormatting>
  <conditionalFormatting sqref="AA5">
    <cfRule type="containsBlanks" dxfId="190" priority="154" stopIfTrue="1">
      <formula>LEN(TRIM(#REF!))=0</formula>
    </cfRule>
  </conditionalFormatting>
  <conditionalFormatting sqref="M10">
    <cfRule type="cellIs" dxfId="189" priority="146" operator="equal">
      <formula>"Moderada"</formula>
    </cfRule>
  </conditionalFormatting>
  <conditionalFormatting sqref="M10">
    <cfRule type="cellIs" dxfId="188" priority="147" operator="equal">
      <formula>"Alta"</formula>
    </cfRule>
  </conditionalFormatting>
  <conditionalFormatting sqref="M10">
    <cfRule type="cellIs" dxfId="187" priority="148" operator="equal">
      <formula>"Extrema"</formula>
    </cfRule>
  </conditionalFormatting>
  <conditionalFormatting sqref="M10">
    <cfRule type="containsBlanks" dxfId="186" priority="149" stopIfTrue="1">
      <formula>LEN(TRIM(#REF!))=0</formula>
    </cfRule>
  </conditionalFormatting>
  <conditionalFormatting sqref="M10">
    <cfRule type="cellIs" dxfId="185" priority="145" operator="equal">
      <formula>"Baja"</formula>
    </cfRule>
  </conditionalFormatting>
  <conditionalFormatting sqref="M11">
    <cfRule type="cellIs" dxfId="184" priority="141" operator="equal">
      <formula>"Moderada"</formula>
    </cfRule>
  </conditionalFormatting>
  <conditionalFormatting sqref="M11">
    <cfRule type="cellIs" dxfId="183" priority="142" operator="equal">
      <formula>"Alta"</formula>
    </cfRule>
  </conditionalFormatting>
  <conditionalFormatting sqref="M11">
    <cfRule type="cellIs" dxfId="182" priority="143" operator="equal">
      <formula>"Extrema"</formula>
    </cfRule>
  </conditionalFormatting>
  <conditionalFormatting sqref="M11">
    <cfRule type="containsBlanks" dxfId="181" priority="144" stopIfTrue="1">
      <formula>LEN(TRIM(#REF!))=0</formula>
    </cfRule>
  </conditionalFormatting>
  <conditionalFormatting sqref="M11">
    <cfRule type="cellIs" dxfId="180" priority="140" operator="equal">
      <formula>"Baja"</formula>
    </cfRule>
  </conditionalFormatting>
  <conditionalFormatting sqref="AA10:AA11">
    <cfRule type="cellIs" dxfId="179" priority="135" operator="equal">
      <formula>"Baja"</formula>
    </cfRule>
  </conditionalFormatting>
  <conditionalFormatting sqref="AA10:AA11">
    <cfRule type="cellIs" dxfId="178" priority="136" operator="equal">
      <formula>"Moderada"</formula>
    </cfRule>
  </conditionalFormatting>
  <conditionalFormatting sqref="AA10:AA11">
    <cfRule type="cellIs" dxfId="177" priority="137" operator="equal">
      <formula>"Alta"</formula>
    </cfRule>
  </conditionalFormatting>
  <conditionalFormatting sqref="AA10:AA11">
    <cfRule type="cellIs" dxfId="176" priority="138" operator="equal">
      <formula>"Extrema"</formula>
    </cfRule>
  </conditionalFormatting>
  <conditionalFormatting sqref="AA10:AA11">
    <cfRule type="containsBlanks" dxfId="175" priority="139" stopIfTrue="1">
      <formula>LEN(TRIM(#REF!))=0</formula>
    </cfRule>
  </conditionalFormatting>
  <conditionalFormatting sqref="AA10:AA11">
    <cfRule type="cellIs" dxfId="174" priority="125" operator="equal">
      <formula>"Baja"</formula>
    </cfRule>
    <cfRule type="cellIs" dxfId="173" priority="130" operator="equal">
      <formula>"Baja"</formula>
    </cfRule>
    <cfRule type="cellIs" dxfId="172" priority="131" operator="equal">
      <formula>"Moderada"</formula>
    </cfRule>
    <cfRule type="cellIs" dxfId="171" priority="132" operator="equal">
      <formula>"Alta"</formula>
    </cfRule>
    <cfRule type="cellIs" dxfId="170" priority="133" operator="equal">
      <formula>"Extrema"</formula>
    </cfRule>
    <cfRule type="containsBlanks" dxfId="169" priority="134" stopIfTrue="1">
      <formula>LEN(TRIM(#REF!))=0</formula>
    </cfRule>
  </conditionalFormatting>
  <conditionalFormatting sqref="AA10:AA11">
    <cfRule type="cellIs" dxfId="168" priority="126" operator="equal">
      <formula>"Moderada"</formula>
    </cfRule>
  </conditionalFormatting>
  <conditionalFormatting sqref="AA10:AA11">
    <cfRule type="cellIs" dxfId="167" priority="127" operator="equal">
      <formula>"Alta"</formula>
    </cfRule>
  </conditionalFormatting>
  <conditionalFormatting sqref="AA10:AA11">
    <cfRule type="cellIs" dxfId="166" priority="128" operator="equal">
      <formula>"Extrema"</formula>
    </cfRule>
  </conditionalFormatting>
  <conditionalFormatting sqref="AA10:AA11">
    <cfRule type="containsBlanks" dxfId="165" priority="129" stopIfTrue="1">
      <formula>LEN(TRIM(#REF!))=0</formula>
    </cfRule>
  </conditionalFormatting>
  <conditionalFormatting sqref="M13">
    <cfRule type="cellIs" dxfId="164" priority="121" operator="equal">
      <formula>"Moderada"</formula>
    </cfRule>
  </conditionalFormatting>
  <conditionalFormatting sqref="M13">
    <cfRule type="cellIs" dxfId="163" priority="122" operator="equal">
      <formula>"Alta"</formula>
    </cfRule>
  </conditionalFormatting>
  <conditionalFormatting sqref="M13">
    <cfRule type="cellIs" dxfId="162" priority="123" operator="equal">
      <formula>"Extrema"</formula>
    </cfRule>
  </conditionalFormatting>
  <conditionalFormatting sqref="M13">
    <cfRule type="containsBlanks" dxfId="161" priority="124" stopIfTrue="1">
      <formula>LEN(TRIM(#REF!))=0</formula>
    </cfRule>
  </conditionalFormatting>
  <conditionalFormatting sqref="M13">
    <cfRule type="cellIs" dxfId="160" priority="120" operator="equal">
      <formula>"Baja"</formula>
    </cfRule>
  </conditionalFormatting>
  <conditionalFormatting sqref="AA13">
    <cfRule type="cellIs" dxfId="159" priority="115" operator="equal">
      <formula>"Baja"</formula>
    </cfRule>
  </conditionalFormatting>
  <conditionalFormatting sqref="AA13">
    <cfRule type="cellIs" dxfId="158" priority="116" operator="equal">
      <formula>"Moderada"</formula>
    </cfRule>
  </conditionalFormatting>
  <conditionalFormatting sqref="AA13">
    <cfRule type="cellIs" dxfId="157" priority="117" operator="equal">
      <formula>"Alta"</formula>
    </cfRule>
  </conditionalFormatting>
  <conditionalFormatting sqref="AA13">
    <cfRule type="cellIs" dxfId="156" priority="118" operator="equal">
      <formula>"Extrema"</formula>
    </cfRule>
  </conditionalFormatting>
  <conditionalFormatting sqref="AA13">
    <cfRule type="containsBlanks" dxfId="155" priority="119" stopIfTrue="1">
      <formula>LEN(TRIM(#REF!))=0</formula>
    </cfRule>
  </conditionalFormatting>
  <conditionalFormatting sqref="AA13">
    <cfRule type="cellIs" dxfId="154" priority="105" operator="equal">
      <formula>"Baja"</formula>
    </cfRule>
    <cfRule type="cellIs" dxfId="153" priority="110" operator="equal">
      <formula>"Baja"</formula>
    </cfRule>
    <cfRule type="cellIs" dxfId="152" priority="111" operator="equal">
      <formula>"Moderada"</formula>
    </cfRule>
    <cfRule type="cellIs" dxfId="151" priority="112" operator="equal">
      <formula>"Alta"</formula>
    </cfRule>
    <cfRule type="cellIs" dxfId="150" priority="113" operator="equal">
      <formula>"Extrema"</formula>
    </cfRule>
    <cfRule type="containsBlanks" dxfId="149" priority="114" stopIfTrue="1">
      <formula>LEN(TRIM(#REF!))=0</formula>
    </cfRule>
  </conditionalFormatting>
  <conditionalFormatting sqref="AA13">
    <cfRule type="cellIs" dxfId="148" priority="106" operator="equal">
      <formula>"Moderada"</formula>
    </cfRule>
  </conditionalFormatting>
  <conditionalFormatting sqref="AA13">
    <cfRule type="cellIs" dxfId="147" priority="107" operator="equal">
      <formula>"Alta"</formula>
    </cfRule>
  </conditionalFormatting>
  <conditionalFormatting sqref="AA13">
    <cfRule type="cellIs" dxfId="146" priority="108" operator="equal">
      <formula>"Extrema"</formula>
    </cfRule>
  </conditionalFormatting>
  <conditionalFormatting sqref="AA13">
    <cfRule type="containsBlanks" dxfId="145" priority="109" stopIfTrue="1">
      <formula>LEN(TRIM(#REF!))=0</formula>
    </cfRule>
  </conditionalFormatting>
  <conditionalFormatting sqref="M14">
    <cfRule type="cellIs" dxfId="144" priority="101" operator="equal">
      <formula>"Moderada"</formula>
    </cfRule>
  </conditionalFormatting>
  <conditionalFormatting sqref="M14">
    <cfRule type="cellIs" dxfId="143" priority="102" operator="equal">
      <formula>"Alta"</formula>
    </cfRule>
  </conditionalFormatting>
  <conditionalFormatting sqref="M14">
    <cfRule type="cellIs" dxfId="142" priority="103" operator="equal">
      <formula>"Extrema"</formula>
    </cfRule>
  </conditionalFormatting>
  <conditionalFormatting sqref="M14">
    <cfRule type="containsBlanks" dxfId="141" priority="104" stopIfTrue="1">
      <formula>LEN(TRIM(#REF!))=0</formula>
    </cfRule>
  </conditionalFormatting>
  <conditionalFormatting sqref="M14">
    <cfRule type="cellIs" dxfId="140" priority="100" operator="equal">
      <formula>"Baja"</formula>
    </cfRule>
  </conditionalFormatting>
  <conditionalFormatting sqref="M15">
    <cfRule type="cellIs" dxfId="139" priority="96" operator="equal">
      <formula>"Moderada"</formula>
    </cfRule>
  </conditionalFormatting>
  <conditionalFormatting sqref="M15">
    <cfRule type="cellIs" dxfId="138" priority="97" operator="equal">
      <formula>"Alta"</formula>
    </cfRule>
  </conditionalFormatting>
  <conditionalFormatting sqref="M15">
    <cfRule type="cellIs" dxfId="137" priority="98" operator="equal">
      <formula>"Extrema"</formula>
    </cfRule>
  </conditionalFormatting>
  <conditionalFormatting sqref="M15">
    <cfRule type="containsBlanks" dxfId="136" priority="99" stopIfTrue="1">
      <formula>LEN(TRIM(#REF!))=0</formula>
    </cfRule>
  </conditionalFormatting>
  <conditionalFormatting sqref="M15">
    <cfRule type="cellIs" dxfId="135" priority="95" operator="equal">
      <formula>"Baja"</formula>
    </cfRule>
  </conditionalFormatting>
  <conditionalFormatting sqref="AA14">
    <cfRule type="cellIs" dxfId="134" priority="90" operator="equal">
      <formula>"Baja"</formula>
    </cfRule>
  </conditionalFormatting>
  <conditionalFormatting sqref="AA14">
    <cfRule type="cellIs" dxfId="133" priority="91" operator="equal">
      <formula>"Moderada"</formula>
    </cfRule>
  </conditionalFormatting>
  <conditionalFormatting sqref="AA14">
    <cfRule type="cellIs" dxfId="132" priority="92" operator="equal">
      <formula>"Alta"</formula>
    </cfRule>
  </conditionalFormatting>
  <conditionalFormatting sqref="AA14">
    <cfRule type="cellIs" dxfId="131" priority="93" operator="equal">
      <formula>"Extrema"</formula>
    </cfRule>
  </conditionalFormatting>
  <conditionalFormatting sqref="AA14">
    <cfRule type="containsBlanks" dxfId="130" priority="94" stopIfTrue="1">
      <formula>LEN(TRIM(#REF!))=0</formula>
    </cfRule>
  </conditionalFormatting>
  <conditionalFormatting sqref="AA14">
    <cfRule type="cellIs" dxfId="129" priority="80" operator="equal">
      <formula>"Baja"</formula>
    </cfRule>
    <cfRule type="cellIs" dxfId="128" priority="85" operator="equal">
      <formula>"Baja"</formula>
    </cfRule>
    <cfRule type="cellIs" dxfId="127" priority="86" operator="equal">
      <formula>"Moderada"</formula>
    </cfRule>
    <cfRule type="cellIs" dxfId="126" priority="87" operator="equal">
      <formula>"Alta"</formula>
    </cfRule>
    <cfRule type="cellIs" dxfId="125" priority="88" operator="equal">
      <formula>"Extrema"</formula>
    </cfRule>
    <cfRule type="containsBlanks" dxfId="124" priority="89" stopIfTrue="1">
      <formula>LEN(TRIM(#REF!))=0</formula>
    </cfRule>
  </conditionalFormatting>
  <conditionalFormatting sqref="AA14">
    <cfRule type="cellIs" dxfId="123" priority="81" operator="equal">
      <formula>"Moderada"</formula>
    </cfRule>
  </conditionalFormatting>
  <conditionalFormatting sqref="AA14">
    <cfRule type="cellIs" dxfId="122" priority="82" operator="equal">
      <formula>"Alta"</formula>
    </cfRule>
  </conditionalFormatting>
  <conditionalFormatting sqref="AA14">
    <cfRule type="cellIs" dxfId="121" priority="83" operator="equal">
      <formula>"Extrema"</formula>
    </cfRule>
  </conditionalFormatting>
  <conditionalFormatting sqref="AA14">
    <cfRule type="containsBlanks" dxfId="120" priority="84" stopIfTrue="1">
      <formula>LEN(TRIM(#REF!))=0</formula>
    </cfRule>
  </conditionalFormatting>
  <conditionalFormatting sqref="AA15">
    <cfRule type="cellIs" dxfId="119" priority="75" operator="equal">
      <formula>"Baja"</formula>
    </cfRule>
  </conditionalFormatting>
  <conditionalFormatting sqref="AA15">
    <cfRule type="cellIs" dxfId="118" priority="76" operator="equal">
      <formula>"Moderada"</formula>
    </cfRule>
  </conditionalFormatting>
  <conditionalFormatting sqref="AA15">
    <cfRule type="cellIs" dxfId="117" priority="77" operator="equal">
      <formula>"Alta"</formula>
    </cfRule>
  </conditionalFormatting>
  <conditionalFormatting sqref="AA15">
    <cfRule type="cellIs" dxfId="116" priority="78" operator="equal">
      <formula>"Extrema"</formula>
    </cfRule>
  </conditionalFormatting>
  <conditionalFormatting sqref="AA15">
    <cfRule type="containsBlanks" dxfId="115" priority="79" stopIfTrue="1">
      <formula>LEN(TRIM(#REF!))=0</formula>
    </cfRule>
  </conditionalFormatting>
  <conditionalFormatting sqref="AA15">
    <cfRule type="cellIs" dxfId="114" priority="65" operator="equal">
      <formula>"Baja"</formula>
    </cfRule>
    <cfRule type="cellIs" dxfId="113" priority="70" operator="equal">
      <formula>"Baja"</formula>
    </cfRule>
    <cfRule type="cellIs" dxfId="112" priority="71" operator="equal">
      <formula>"Moderada"</formula>
    </cfRule>
    <cfRule type="cellIs" dxfId="111" priority="72" operator="equal">
      <formula>"Alta"</formula>
    </cfRule>
    <cfRule type="cellIs" dxfId="110" priority="73" operator="equal">
      <formula>"Extrema"</formula>
    </cfRule>
    <cfRule type="containsBlanks" dxfId="109" priority="74" stopIfTrue="1">
      <formula>LEN(TRIM(#REF!))=0</formula>
    </cfRule>
  </conditionalFormatting>
  <conditionalFormatting sqref="AA15">
    <cfRule type="cellIs" dxfId="108" priority="66" operator="equal">
      <formula>"Moderada"</formula>
    </cfRule>
  </conditionalFormatting>
  <conditionalFormatting sqref="AA15">
    <cfRule type="cellIs" dxfId="107" priority="67" operator="equal">
      <formula>"Alta"</formula>
    </cfRule>
  </conditionalFormatting>
  <conditionalFormatting sqref="AA15">
    <cfRule type="cellIs" dxfId="106" priority="68" operator="equal">
      <formula>"Extrema"</formula>
    </cfRule>
  </conditionalFormatting>
  <conditionalFormatting sqref="AA15">
    <cfRule type="containsBlanks" dxfId="105" priority="69" stopIfTrue="1">
      <formula>LEN(TRIM(#REF!))=0</formula>
    </cfRule>
  </conditionalFormatting>
  <conditionalFormatting sqref="M17:M18">
    <cfRule type="cellIs" dxfId="104" priority="61" operator="equal">
      <formula>"Moderada"</formula>
    </cfRule>
  </conditionalFormatting>
  <conditionalFormatting sqref="M17:M18">
    <cfRule type="cellIs" dxfId="103" priority="62" operator="equal">
      <formula>"Alta"</formula>
    </cfRule>
  </conditionalFormatting>
  <conditionalFormatting sqref="M17:M18">
    <cfRule type="cellIs" dxfId="102" priority="63" operator="equal">
      <formula>"Extrema"</formula>
    </cfRule>
  </conditionalFormatting>
  <conditionalFormatting sqref="M17:M18">
    <cfRule type="containsBlanks" dxfId="101" priority="64" stopIfTrue="1">
      <formula>LEN(TRIM(#REF!))=0</formula>
    </cfRule>
  </conditionalFormatting>
  <conditionalFormatting sqref="M17:M18">
    <cfRule type="cellIs" dxfId="100" priority="60" operator="equal">
      <formula>"Baja"</formula>
    </cfRule>
  </conditionalFormatting>
  <conditionalFormatting sqref="AA17:AA18">
    <cfRule type="cellIs" dxfId="99" priority="55" operator="equal">
      <formula>"Baja"</formula>
    </cfRule>
  </conditionalFormatting>
  <conditionalFormatting sqref="AA17:AA18">
    <cfRule type="cellIs" dxfId="98" priority="56" operator="equal">
      <formula>"Moderada"</formula>
    </cfRule>
  </conditionalFormatting>
  <conditionalFormatting sqref="AA17:AA18">
    <cfRule type="cellIs" dxfId="97" priority="57" operator="equal">
      <formula>"Alta"</formula>
    </cfRule>
  </conditionalFormatting>
  <conditionalFormatting sqref="AA17:AA18">
    <cfRule type="cellIs" dxfId="96" priority="58" operator="equal">
      <formula>"Extrema"</formula>
    </cfRule>
  </conditionalFormatting>
  <conditionalFormatting sqref="AA17:AA18">
    <cfRule type="containsBlanks" dxfId="95" priority="59" stopIfTrue="1">
      <formula>LEN(TRIM(#REF!))=0</formula>
    </cfRule>
  </conditionalFormatting>
  <conditionalFormatting sqref="AA17:AA18">
    <cfRule type="cellIs" dxfId="94" priority="45" operator="equal">
      <formula>"Baja"</formula>
    </cfRule>
    <cfRule type="cellIs" dxfId="93" priority="50" operator="equal">
      <formula>"Baja"</formula>
    </cfRule>
    <cfRule type="cellIs" dxfId="92" priority="51" operator="equal">
      <formula>"Moderada"</formula>
    </cfRule>
    <cfRule type="cellIs" dxfId="91" priority="52" operator="equal">
      <formula>"Alta"</formula>
    </cfRule>
    <cfRule type="cellIs" dxfId="90" priority="53" operator="equal">
      <formula>"Extrema"</formula>
    </cfRule>
    <cfRule type="containsBlanks" dxfId="89" priority="54" stopIfTrue="1">
      <formula>LEN(TRIM(#REF!))=0</formula>
    </cfRule>
  </conditionalFormatting>
  <conditionalFormatting sqref="AA17:AA18">
    <cfRule type="cellIs" dxfId="88" priority="46" operator="equal">
      <formula>"Moderada"</formula>
    </cfRule>
  </conditionalFormatting>
  <conditionalFormatting sqref="AA17:AA18">
    <cfRule type="cellIs" dxfId="87" priority="47" operator="equal">
      <formula>"Alta"</formula>
    </cfRule>
  </conditionalFormatting>
  <conditionalFormatting sqref="AA17:AA18">
    <cfRule type="cellIs" dxfId="86" priority="48" operator="equal">
      <formula>"Extrema"</formula>
    </cfRule>
  </conditionalFormatting>
  <conditionalFormatting sqref="AA17:AA18">
    <cfRule type="containsBlanks" dxfId="85" priority="49" stopIfTrue="1">
      <formula>LEN(TRIM(#REF!))=0</formula>
    </cfRule>
  </conditionalFormatting>
  <conditionalFormatting sqref="M31">
    <cfRule type="cellIs" dxfId="84" priority="41" operator="equal">
      <formula>"Moderada"</formula>
    </cfRule>
  </conditionalFormatting>
  <conditionalFormatting sqref="M31">
    <cfRule type="cellIs" dxfId="83" priority="42" operator="equal">
      <formula>"Alta"</formula>
    </cfRule>
  </conditionalFormatting>
  <conditionalFormatting sqref="M31">
    <cfRule type="cellIs" dxfId="82" priority="43" operator="equal">
      <formula>"Extrema"</formula>
    </cfRule>
  </conditionalFormatting>
  <conditionalFormatting sqref="M31">
    <cfRule type="containsBlanks" dxfId="81" priority="44" stopIfTrue="1">
      <formula>LEN(TRIM(#REF!))=0</formula>
    </cfRule>
  </conditionalFormatting>
  <conditionalFormatting sqref="M31">
    <cfRule type="cellIs" dxfId="80" priority="40" operator="equal">
      <formula>"Baja"</formula>
    </cfRule>
  </conditionalFormatting>
  <conditionalFormatting sqref="AA31">
    <cfRule type="cellIs" dxfId="79" priority="36" operator="equal">
      <formula>"Moderada"</formula>
    </cfRule>
  </conditionalFormatting>
  <conditionalFormatting sqref="AA31">
    <cfRule type="cellIs" dxfId="78" priority="37" operator="equal">
      <formula>"Alta"</formula>
    </cfRule>
  </conditionalFormatting>
  <conditionalFormatting sqref="AA31">
    <cfRule type="cellIs" dxfId="77" priority="38" operator="equal">
      <formula>"Extrema"</formula>
    </cfRule>
  </conditionalFormatting>
  <conditionalFormatting sqref="AA31">
    <cfRule type="containsBlanks" dxfId="76" priority="39" stopIfTrue="1">
      <formula>LEN(TRIM(#REF!))=0</formula>
    </cfRule>
  </conditionalFormatting>
  <conditionalFormatting sqref="AA31">
    <cfRule type="cellIs" dxfId="75" priority="35" operator="equal">
      <formula>"Baja"</formula>
    </cfRule>
  </conditionalFormatting>
  <conditionalFormatting sqref="AA31">
    <cfRule type="cellIs" dxfId="74" priority="29" operator="equal">
      <formula>"Baja"</formula>
    </cfRule>
    <cfRule type="cellIs" dxfId="73" priority="30" operator="equal">
      <formula>"Baja"</formula>
    </cfRule>
    <cfRule type="cellIs" dxfId="72" priority="31" operator="equal">
      <formula>"Moderada"</formula>
    </cfRule>
    <cfRule type="cellIs" dxfId="71" priority="32" operator="equal">
      <formula>"Alta"</formula>
    </cfRule>
    <cfRule type="cellIs" dxfId="70" priority="33" operator="equal">
      <formula>"Extrema"</formula>
    </cfRule>
    <cfRule type="containsBlanks" dxfId="69" priority="34" stopIfTrue="1">
      <formula>LEN(TRIM(#REF!))=0</formula>
    </cfRule>
  </conditionalFormatting>
  <conditionalFormatting sqref="M23">
    <cfRule type="cellIs" dxfId="68" priority="25" operator="equal">
      <formula>"Moderada"</formula>
    </cfRule>
  </conditionalFormatting>
  <conditionalFormatting sqref="M23">
    <cfRule type="cellIs" dxfId="67" priority="26" operator="equal">
      <formula>"Alta"</formula>
    </cfRule>
  </conditionalFormatting>
  <conditionalFormatting sqref="M23">
    <cfRule type="cellIs" dxfId="66" priority="27" operator="equal">
      <formula>"Extrema"</formula>
    </cfRule>
  </conditionalFormatting>
  <conditionalFormatting sqref="M23">
    <cfRule type="containsBlanks" dxfId="65" priority="28" stopIfTrue="1">
      <formula>LEN(TRIM(#REF!))=0</formula>
    </cfRule>
  </conditionalFormatting>
  <conditionalFormatting sqref="M23">
    <cfRule type="cellIs" dxfId="64" priority="24" operator="equal">
      <formula>"Baja"</formula>
    </cfRule>
  </conditionalFormatting>
  <conditionalFormatting sqref="AA23">
    <cfRule type="cellIs" dxfId="63" priority="20" operator="equal">
      <formula>"Moderada"</formula>
    </cfRule>
  </conditionalFormatting>
  <conditionalFormatting sqref="AA23">
    <cfRule type="cellIs" dxfId="62" priority="21" operator="equal">
      <formula>"Alta"</formula>
    </cfRule>
  </conditionalFormatting>
  <conditionalFormatting sqref="AA23">
    <cfRule type="cellIs" dxfId="61" priority="22" operator="equal">
      <formula>"Extrema"</formula>
    </cfRule>
  </conditionalFormatting>
  <conditionalFormatting sqref="AA23">
    <cfRule type="containsBlanks" dxfId="60" priority="23" stopIfTrue="1">
      <formula>LEN(TRIM(#REF!))=0</formula>
    </cfRule>
  </conditionalFormatting>
  <conditionalFormatting sqref="AA23">
    <cfRule type="cellIs" dxfId="59" priority="19" operator="equal">
      <formula>"Baja"</formula>
    </cfRule>
  </conditionalFormatting>
  <conditionalFormatting sqref="AA23">
    <cfRule type="cellIs" dxfId="58" priority="13" operator="equal">
      <formula>"Baja"</formula>
    </cfRule>
    <cfRule type="cellIs" dxfId="57" priority="14" operator="equal">
      <formula>"Baja"</formula>
    </cfRule>
    <cfRule type="cellIs" dxfId="56" priority="15" operator="equal">
      <formula>"Moderada"</formula>
    </cfRule>
    <cfRule type="cellIs" dxfId="55" priority="16" operator="equal">
      <formula>"Alta"</formula>
    </cfRule>
    <cfRule type="cellIs" dxfId="54" priority="17" operator="equal">
      <formula>"Extrema"</formula>
    </cfRule>
    <cfRule type="containsBlanks" dxfId="53" priority="18" stopIfTrue="1">
      <formula>LEN(TRIM(#REF!))=0</formula>
    </cfRule>
  </conditionalFormatting>
  <conditionalFormatting sqref="M34 AA34">
    <cfRule type="cellIs" dxfId="52" priority="9" operator="equal">
      <formula>"Moderada"</formula>
    </cfRule>
  </conditionalFormatting>
  <conditionalFormatting sqref="M34 AA34">
    <cfRule type="cellIs" dxfId="51" priority="10" operator="equal">
      <formula>"Alta"</formula>
    </cfRule>
  </conditionalFormatting>
  <conditionalFormatting sqref="M34 AA34">
    <cfRule type="cellIs" dxfId="50" priority="11" operator="equal">
      <formula>"Extrema"</formula>
    </cfRule>
  </conditionalFormatting>
  <conditionalFormatting sqref="M34 AA34">
    <cfRule type="containsBlanks" dxfId="49" priority="12" stopIfTrue="1">
      <formula>LEN(TRIM(#REF!))=0</formula>
    </cfRule>
  </conditionalFormatting>
  <conditionalFormatting sqref="M34">
    <cfRule type="cellIs" dxfId="48" priority="8" operator="equal">
      <formula>"Baja"</formula>
    </cfRule>
  </conditionalFormatting>
  <conditionalFormatting sqref="AA34">
    <cfRule type="cellIs" dxfId="47" priority="7" operator="equal">
      <formula>"Baja"</formula>
    </cfRule>
  </conditionalFormatting>
  <conditionalFormatting sqref="AA34">
    <cfRule type="cellIs" dxfId="46" priority="1" operator="equal">
      <formula>"Baja"</formula>
    </cfRule>
    <cfRule type="cellIs" dxfId="45" priority="2" operator="equal">
      <formula>"Baja"</formula>
    </cfRule>
    <cfRule type="cellIs" dxfId="44" priority="3" operator="equal">
      <formula>"Moderada"</formula>
    </cfRule>
    <cfRule type="cellIs" dxfId="43" priority="4" operator="equal">
      <formula>"Alta"</formula>
    </cfRule>
    <cfRule type="cellIs" dxfId="42" priority="5" operator="equal">
      <formula>"Extrema"</formula>
    </cfRule>
    <cfRule type="containsBlanks" dxfId="41" priority="6" stopIfTrue="1">
      <formula>LEN(TRIM(#REF!))=0</formula>
    </cfRule>
  </conditionalFormatting>
  <dataValidations count="4">
    <dataValidation type="list" allowBlank="1" showErrorMessage="1" sqref="G4:G34">
      <formula1>Probabilidad2</formula1>
    </dataValidation>
    <dataValidation type="list" allowBlank="1" showErrorMessage="1" sqref="J4:J34">
      <formula1>Impacto2</formula1>
    </dataValidation>
    <dataValidation allowBlank="1" showInputMessage="1" showErrorMessage="1" prompt="Error - Please select an option from the drop down list." sqref="H4:H34"/>
    <dataValidation allowBlank="1" showErrorMessage="1" sqref="D4:D34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Listas!$AH$2:$AH$4</xm:f>
          </x14:formula1>
          <xm:sqref>W4:W34</xm:sqref>
        </x14:dataValidation>
        <x14:dataValidation type="list" allowBlank="1" showInputMessage="1" showErrorMessage="1">
          <x14:formula1>
            <xm:f>Listas!$AG$2:$AG$3</xm:f>
          </x14:formula1>
          <xm:sqref>Q4:V34</xm:sqref>
        </x14:dataValidation>
        <x14:dataValidation type="list" allowBlank="1" showErrorMessage="1">
          <x14:formula1>
            <xm:f>Listas!$I$2:$I$16</xm:f>
          </x14:formula1>
          <xm:sqref>B4:B31</xm:sqref>
        </x14:dataValidation>
        <x14:dataValidation type="list" allowBlank="1" showErrorMessage="1">
          <x14:formula1>
            <xm:f>Listas!$H$2:$H$6</xm:f>
          </x14:formula1>
          <xm:sqref>P4:P34</xm:sqref>
        </x14:dataValidation>
        <x14:dataValidation type="list" allowBlank="1" showErrorMessage="1">
          <x14:formula1>
            <xm:f>Listas!$J$2:$J$4</xm:f>
          </x14:formula1>
          <xm:sqref>C4:C34</xm:sqref>
        </x14:dataValidation>
        <x14:dataValidation type="list" allowBlank="1" showInputMessage="1" showErrorMessage="1">
          <x14:formula1>
            <xm:f>Listas!$AI$2:$AI$7</xm:f>
          </x14:formula1>
          <xm:sqref>O30:O34 O5:O28</xm:sqref>
        </x14:dataValidation>
        <x14:dataValidation type="list" allowBlank="1" showInputMessage="1" showErrorMessage="1">
          <x14:formula1>
            <xm:f>Listas!$I$2:$I$16</xm:f>
          </x14:formula1>
          <xm:sqref>B32:B34</xm:sqref>
        </x14:dataValidation>
        <x14:dataValidation type="list" allowBlank="1" showInputMessage="1" showErrorMessage="1">
          <x14:formula1>
            <xm:f>Listas!$AI$2:$AI$8</xm:f>
          </x14:formula1>
          <xm:sqref>O29 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D1" sqref="D1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00" t="s">
        <v>86</v>
      </c>
      <c r="D3" s="103">
        <v>1</v>
      </c>
      <c r="E3" s="14" t="s">
        <v>87</v>
      </c>
    </row>
    <row r="4" spans="3:5" x14ac:dyDescent="0.25">
      <c r="C4" s="101"/>
      <c r="D4" s="104"/>
      <c r="E4" s="14" t="s">
        <v>88</v>
      </c>
    </row>
    <row r="5" spans="3:5" ht="15.75" thickBot="1" x14ac:dyDescent="0.3">
      <c r="C5" s="102"/>
      <c r="D5" s="105"/>
      <c r="E5" s="15" t="s">
        <v>89</v>
      </c>
    </row>
    <row r="6" spans="3:5" x14ac:dyDescent="0.25">
      <c r="C6" s="100" t="s">
        <v>49</v>
      </c>
      <c r="D6" s="103">
        <v>2</v>
      </c>
      <c r="E6" s="14" t="s">
        <v>90</v>
      </c>
    </row>
    <row r="7" spans="3:5" x14ac:dyDescent="0.25">
      <c r="C7" s="101"/>
      <c r="D7" s="104"/>
      <c r="E7" s="14" t="s">
        <v>91</v>
      </c>
    </row>
    <row r="8" spans="3:5" ht="15.75" thickBot="1" x14ac:dyDescent="0.3">
      <c r="C8" s="102"/>
      <c r="D8" s="105"/>
      <c r="E8" s="15" t="s">
        <v>92</v>
      </c>
    </row>
    <row r="9" spans="3:5" x14ac:dyDescent="0.25">
      <c r="C9" s="100" t="s">
        <v>52</v>
      </c>
      <c r="D9" s="103">
        <v>3</v>
      </c>
      <c r="E9" s="14" t="s">
        <v>93</v>
      </c>
    </row>
    <row r="10" spans="3:5" ht="38.25" x14ac:dyDescent="0.25">
      <c r="C10" s="101"/>
      <c r="D10" s="104"/>
      <c r="E10" s="14" t="s">
        <v>94</v>
      </c>
    </row>
    <row r="11" spans="3:5" x14ac:dyDescent="0.25">
      <c r="C11" s="101"/>
      <c r="D11" s="104"/>
      <c r="E11" s="14" t="s">
        <v>95</v>
      </c>
    </row>
    <row r="12" spans="3:5" x14ac:dyDescent="0.25">
      <c r="C12" s="101"/>
      <c r="D12" s="104"/>
      <c r="E12" s="14" t="s">
        <v>96</v>
      </c>
    </row>
    <row r="13" spans="3:5" x14ac:dyDescent="0.25">
      <c r="C13" s="101"/>
      <c r="D13" s="104"/>
      <c r="E13" s="14" t="s">
        <v>97</v>
      </c>
    </row>
    <row r="14" spans="3:5" ht="15.75" thickBot="1" x14ac:dyDescent="0.3">
      <c r="C14" s="102"/>
      <c r="D14" s="105"/>
      <c r="E14" s="15" t="s">
        <v>98</v>
      </c>
    </row>
    <row r="15" spans="3:5" x14ac:dyDescent="0.25">
      <c r="C15" s="100" t="s">
        <v>99</v>
      </c>
      <c r="D15" s="103">
        <v>4</v>
      </c>
      <c r="E15" s="14" t="s">
        <v>100</v>
      </c>
    </row>
    <row r="16" spans="3:5" x14ac:dyDescent="0.25">
      <c r="C16" s="101"/>
      <c r="D16" s="104"/>
      <c r="E16" s="14" t="s">
        <v>101</v>
      </c>
    </row>
    <row r="17" spans="3:5" x14ac:dyDescent="0.25">
      <c r="C17" s="101"/>
      <c r="D17" s="104"/>
      <c r="E17" s="14" t="s">
        <v>102</v>
      </c>
    </row>
    <row r="18" spans="3:5" x14ac:dyDescent="0.25">
      <c r="C18" s="101"/>
      <c r="D18" s="104"/>
      <c r="E18" s="14" t="s">
        <v>103</v>
      </c>
    </row>
    <row r="19" spans="3:5" ht="15.75" thickBot="1" x14ac:dyDescent="0.3">
      <c r="C19" s="102"/>
      <c r="D19" s="105"/>
      <c r="E19" s="15" t="s">
        <v>104</v>
      </c>
    </row>
    <row r="20" spans="3:5" x14ac:dyDescent="0.25">
      <c r="C20" s="100" t="s">
        <v>105</v>
      </c>
      <c r="D20" s="103">
        <v>5</v>
      </c>
      <c r="E20" s="14" t="s">
        <v>106</v>
      </c>
    </row>
    <row r="21" spans="3:5" x14ac:dyDescent="0.25">
      <c r="C21" s="101"/>
      <c r="D21" s="104"/>
      <c r="E21" s="14" t="s">
        <v>107</v>
      </c>
    </row>
    <row r="22" spans="3:5" x14ac:dyDescent="0.25">
      <c r="C22" s="101"/>
      <c r="D22" s="104"/>
      <c r="E22" s="14" t="s">
        <v>108</v>
      </c>
    </row>
    <row r="23" spans="3:5" x14ac:dyDescent="0.25">
      <c r="C23" s="101"/>
      <c r="D23" s="104"/>
      <c r="E23" s="14" t="s">
        <v>109</v>
      </c>
    </row>
    <row r="24" spans="3:5" ht="15.75" thickBot="1" x14ac:dyDescent="0.3">
      <c r="C24" s="102"/>
      <c r="D24" s="105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09" t="s">
        <v>60</v>
      </c>
      <c r="B1" s="106" t="s">
        <v>61</v>
      </c>
      <c r="C1" s="107"/>
      <c r="D1" s="107"/>
      <c r="E1" s="107"/>
      <c r="F1" s="10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10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09" t="s">
        <v>60</v>
      </c>
      <c r="B1" s="106" t="s">
        <v>61</v>
      </c>
      <c r="C1" s="107"/>
      <c r="D1" s="107"/>
      <c r="E1" s="107"/>
      <c r="F1" s="108"/>
      <c r="G1" s="5"/>
      <c r="H1" s="5"/>
    </row>
    <row r="2" spans="1:8" ht="25.5" x14ac:dyDescent="0.25">
      <c r="A2" s="110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93" t="s">
        <v>111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"/>
      <c r="N1" s="1"/>
      <c r="O1" s="1"/>
      <c r="P1" s="1"/>
      <c r="Q1" s="1"/>
      <c r="R1" s="1"/>
    </row>
    <row r="2" spans="1:18" ht="47.25" x14ac:dyDescent="0.25">
      <c r="A2" s="111" t="s">
        <v>1</v>
      </c>
      <c r="B2" s="112"/>
      <c r="C2" s="112"/>
      <c r="D2" s="113" t="s">
        <v>2</v>
      </c>
      <c r="E2" s="112"/>
      <c r="F2" s="112"/>
      <c r="G2" s="76" t="s">
        <v>3</v>
      </c>
      <c r="H2" s="113" t="s">
        <v>4</v>
      </c>
      <c r="I2" s="112"/>
      <c r="J2" s="112"/>
      <c r="K2" s="113" t="s">
        <v>5</v>
      </c>
      <c r="L2" s="112"/>
      <c r="M2" s="111" t="s">
        <v>6</v>
      </c>
      <c r="N2" s="112"/>
      <c r="O2" s="111" t="s">
        <v>7</v>
      </c>
      <c r="P2" s="112"/>
      <c r="Q2" s="111" t="s">
        <v>8</v>
      </c>
      <c r="R2" s="112"/>
    </row>
    <row r="3" spans="1:18" ht="114.75" x14ac:dyDescent="0.25">
      <c r="A3" s="75" t="s">
        <v>0</v>
      </c>
      <c r="B3" s="75" t="s">
        <v>188</v>
      </c>
      <c r="C3" s="76" t="s">
        <v>184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187</v>
      </c>
      <c r="K3" s="76" t="s">
        <v>186</v>
      </c>
      <c r="L3" s="76" t="s">
        <v>185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/>
    <dataValidation type="list" allowBlank="1" showErrorMessage="1" sqref="G4:G31">
      <formula1>Impacto2</formula1>
    </dataValidation>
    <dataValidation type="list" allowBlank="1" showErrorMessage="1" sqref="D4:D31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Listas!$H$2:$H$6</xm:f>
          </x14:formula1>
          <xm:sqref>L4:L31</xm:sqref>
        </x14:dataValidation>
        <x14:dataValidation type="list" allowBlank="1" showErrorMessage="1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L1" workbookViewId="0">
      <selection activeCell="AI9" sqref="AI9:AI11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261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262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263</v>
      </c>
    </row>
    <row r="4" spans="8:35" x14ac:dyDescent="0.25">
      <c r="H4" s="31" t="s">
        <v>142</v>
      </c>
      <c r="I4" s="64" t="s">
        <v>125</v>
      </c>
      <c r="J4" t="s">
        <v>232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264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265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266</v>
      </c>
    </row>
    <row r="7" spans="8:35" x14ac:dyDescent="0.25">
      <c r="I7" s="64" t="s">
        <v>128</v>
      </c>
      <c r="AD7" s="61"/>
      <c r="AE7" s="61"/>
      <c r="AI7" t="s">
        <v>267</v>
      </c>
    </row>
    <row r="8" spans="8:35" x14ac:dyDescent="0.25">
      <c r="I8" s="64" t="s">
        <v>129</v>
      </c>
      <c r="AD8" s="61"/>
      <c r="AE8" s="61"/>
      <c r="AI8" t="s">
        <v>275</v>
      </c>
    </row>
    <row r="9" spans="8:35" x14ac:dyDescent="0.25">
      <c r="I9" s="64" t="s">
        <v>130</v>
      </c>
      <c r="AD9" s="61"/>
      <c r="AE9" s="61"/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Yakelin Manuel</cp:lastModifiedBy>
  <cp:lastPrinted>2020-01-09T14:13:28Z</cp:lastPrinted>
  <dcterms:created xsi:type="dcterms:W3CDTF">2019-06-17T20:12:49Z</dcterms:created>
  <dcterms:modified xsi:type="dcterms:W3CDTF">2020-10-30T18:50:30Z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